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ანგარიშები\1 კვარტლის ანგარიში\"/>
    </mc:Choice>
  </mc:AlternateContent>
  <bookViews>
    <workbookView xWindow="0" yWindow="0" windowWidth="15348" windowHeight="5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D146" i="1"/>
  <c r="D195" i="1" l="1"/>
  <c r="F185" i="1"/>
  <c r="E185" i="1"/>
  <c r="E163" i="1"/>
  <c r="F163" i="1"/>
  <c r="E133" i="1"/>
  <c r="F133" i="1"/>
  <c r="E101" i="1"/>
  <c r="F68" i="1"/>
  <c r="F38" i="1"/>
  <c r="D36" i="1"/>
  <c r="M36" i="1" s="1"/>
  <c r="D35" i="1"/>
  <c r="M35" i="1" s="1"/>
  <c r="D34" i="1"/>
  <c r="M34" i="1" s="1"/>
  <c r="I60" i="1" l="1"/>
  <c r="H60" i="1"/>
  <c r="J33" i="1"/>
  <c r="I33" i="1"/>
  <c r="H33" i="1"/>
  <c r="D33" i="1"/>
  <c r="J32" i="1"/>
  <c r="G32" i="1"/>
  <c r="D32" i="1"/>
  <c r="J31" i="1"/>
  <c r="M31" i="1" s="1"/>
  <c r="I31" i="1"/>
  <c r="H31" i="1"/>
  <c r="D31" i="1"/>
  <c r="J30" i="1"/>
  <c r="G30" i="1"/>
  <c r="D30" i="1"/>
  <c r="K29" i="1"/>
  <c r="J29" i="1" s="1"/>
  <c r="G29" i="1"/>
  <c r="D29" i="1"/>
  <c r="J28" i="1"/>
  <c r="G28" i="1"/>
  <c r="D28" i="1"/>
  <c r="J27" i="1"/>
  <c r="M27" i="1" s="1"/>
  <c r="G27" i="1"/>
  <c r="D27" i="1"/>
  <c r="J26" i="1"/>
  <c r="G26" i="1"/>
  <c r="D26" i="1"/>
  <c r="J25" i="1"/>
  <c r="H25" i="1"/>
  <c r="G25" i="1" s="1"/>
  <c r="D25" i="1"/>
  <c r="J24" i="1"/>
  <c r="H24" i="1"/>
  <c r="G24" i="1" s="1"/>
  <c r="D24" i="1"/>
  <c r="J23" i="1"/>
  <c r="M23" i="1" s="1"/>
  <c r="G23" i="1"/>
  <c r="D23" i="1"/>
  <c r="K22" i="1"/>
  <c r="H22" i="1"/>
  <c r="G22" i="1" s="1"/>
  <c r="E22" i="1"/>
  <c r="E38" i="1" s="1"/>
  <c r="J21" i="1"/>
  <c r="H21" i="1"/>
  <c r="G21" i="1" s="1"/>
  <c r="D21" i="1"/>
  <c r="J20" i="1"/>
  <c r="I20" i="1"/>
  <c r="H20" i="1"/>
  <c r="D20" i="1"/>
  <c r="J19" i="1"/>
  <c r="M19" i="1" s="1"/>
  <c r="G19" i="1"/>
  <c r="D19" i="1"/>
  <c r="J18" i="1"/>
  <c r="I18" i="1"/>
  <c r="H18" i="1"/>
  <c r="D18" i="1"/>
  <c r="J17" i="1"/>
  <c r="G17" i="1"/>
  <c r="D17" i="1"/>
  <c r="J16" i="1"/>
  <c r="G16" i="1"/>
  <c r="D16" i="1"/>
  <c r="L15" i="1"/>
  <c r="L38" i="1" s="1"/>
  <c r="G15" i="1"/>
  <c r="D15" i="1"/>
  <c r="M17" i="1" l="1"/>
  <c r="M32" i="1"/>
  <c r="M20" i="1"/>
  <c r="M24" i="1"/>
  <c r="M21" i="1"/>
  <c r="M25" i="1"/>
  <c r="M29" i="1"/>
  <c r="M33" i="1"/>
  <c r="M30" i="1"/>
  <c r="M16" i="1"/>
  <c r="M28" i="1"/>
  <c r="M18" i="1"/>
  <c r="M26" i="1"/>
  <c r="G33" i="1"/>
  <c r="G31" i="1"/>
  <c r="J15" i="1"/>
  <c r="M15" i="1" s="1"/>
  <c r="G18" i="1"/>
  <c r="K38" i="1"/>
  <c r="J38" i="1" s="1"/>
  <c r="G20" i="1"/>
  <c r="H38" i="1"/>
  <c r="I38" i="1"/>
  <c r="J22" i="1"/>
  <c r="D38" i="1"/>
  <c r="D22" i="1"/>
  <c r="M22" i="1" l="1"/>
  <c r="M38" i="1"/>
  <c r="G38" i="1"/>
  <c r="D190" i="1"/>
  <c r="G190" i="1"/>
  <c r="J190" i="1"/>
  <c r="M190" i="1" l="1"/>
  <c r="E45" i="1"/>
  <c r="E68" i="1" s="1"/>
  <c r="L150" i="1" l="1"/>
  <c r="K150" i="1"/>
  <c r="I150" i="1"/>
  <c r="H150" i="1"/>
  <c r="F150" i="1"/>
  <c r="E150" i="1"/>
  <c r="J149" i="1"/>
  <c r="G149" i="1"/>
  <c r="D149" i="1"/>
  <c r="D194" i="1"/>
  <c r="J194" i="1"/>
  <c r="G194" i="1"/>
  <c r="J193" i="1"/>
  <c r="G193" i="1"/>
  <c r="D193" i="1"/>
  <c r="L196" i="1"/>
  <c r="K196" i="1"/>
  <c r="I196" i="1"/>
  <c r="H196" i="1"/>
  <c r="F196" i="1"/>
  <c r="E196" i="1"/>
  <c r="L185" i="1"/>
  <c r="I185" i="1"/>
  <c r="H185" i="1"/>
  <c r="D180" i="1"/>
  <c r="G180" i="1"/>
  <c r="J180" i="1"/>
  <c r="D181" i="1"/>
  <c r="G181" i="1"/>
  <c r="J181" i="1"/>
  <c r="M149" i="1" l="1"/>
  <c r="M194" i="1"/>
  <c r="M193" i="1"/>
  <c r="M181" i="1"/>
  <c r="M180" i="1"/>
  <c r="D142" i="1"/>
  <c r="G142" i="1"/>
  <c r="J142" i="1"/>
  <c r="D143" i="1"/>
  <c r="G143" i="1"/>
  <c r="J143" i="1"/>
  <c r="D144" i="1"/>
  <c r="G144" i="1"/>
  <c r="J144" i="1"/>
  <c r="D145" i="1"/>
  <c r="G145" i="1"/>
  <c r="J145" i="1"/>
  <c r="H110" i="1"/>
  <c r="E110" i="1"/>
  <c r="E113" i="1" s="1"/>
  <c r="J83" i="1"/>
  <c r="G83" i="1"/>
  <c r="D83" i="1"/>
  <c r="I101" i="1"/>
  <c r="H101" i="1"/>
  <c r="F101" i="1"/>
  <c r="J95" i="1"/>
  <c r="G95" i="1"/>
  <c r="D95" i="1"/>
  <c r="J86" i="1"/>
  <c r="G86" i="1"/>
  <c r="D86" i="1"/>
  <c r="K90" i="1"/>
  <c r="K87" i="1"/>
  <c r="L79" i="1"/>
  <c r="K79" i="1"/>
  <c r="I79" i="1"/>
  <c r="H79" i="1"/>
  <c r="F79" i="1"/>
  <c r="E79" i="1"/>
  <c r="J78" i="1"/>
  <c r="L68" i="1"/>
  <c r="I68" i="1"/>
  <c r="H68" i="1"/>
  <c r="D56" i="1"/>
  <c r="G56" i="1"/>
  <c r="J56" i="1"/>
  <c r="D57" i="1"/>
  <c r="G57" i="1"/>
  <c r="J57" i="1"/>
  <c r="D58" i="1"/>
  <c r="G58" i="1"/>
  <c r="J58" i="1"/>
  <c r="D52" i="1"/>
  <c r="G52" i="1"/>
  <c r="J52" i="1"/>
  <c r="M52" i="1" s="1"/>
  <c r="D53" i="1"/>
  <c r="G53" i="1"/>
  <c r="J53" i="1"/>
  <c r="M53" i="1" s="1"/>
  <c r="D54" i="1"/>
  <c r="G54" i="1"/>
  <c r="J54" i="1"/>
  <c r="D55" i="1"/>
  <c r="G55" i="1"/>
  <c r="J55" i="1"/>
  <c r="K44" i="1"/>
  <c r="G12" i="1"/>
  <c r="L13" i="1"/>
  <c r="K13" i="1"/>
  <c r="I13" i="1"/>
  <c r="H13" i="1"/>
  <c r="F13" i="1"/>
  <c r="E13" i="1"/>
  <c r="D12" i="1"/>
  <c r="J12" i="1"/>
  <c r="M12" i="1" s="1"/>
  <c r="L8" i="1"/>
  <c r="K8" i="1"/>
  <c r="I8" i="1"/>
  <c r="H8" i="1"/>
  <c r="F8" i="1"/>
  <c r="E8" i="1"/>
  <c r="L84" i="1"/>
  <c r="J84" i="1" s="1"/>
  <c r="D84" i="1"/>
  <c r="G84" i="1"/>
  <c r="D85" i="1"/>
  <c r="G85" i="1"/>
  <c r="J85" i="1"/>
  <c r="K71" i="1"/>
  <c r="M84" i="1" l="1"/>
  <c r="M83" i="1"/>
  <c r="M85" i="1"/>
  <c r="M95" i="1"/>
  <c r="M56" i="1"/>
  <c r="M86" i="1"/>
  <c r="M55" i="1"/>
  <c r="M58" i="1"/>
  <c r="M57" i="1"/>
  <c r="M54" i="1"/>
  <c r="M144" i="1"/>
  <c r="M143" i="1"/>
  <c r="M145" i="1"/>
  <c r="M142" i="1"/>
  <c r="J79" i="1"/>
  <c r="J8" i="1"/>
  <c r="G8" i="1"/>
  <c r="D8" i="1"/>
  <c r="K88" i="1"/>
  <c r="K101" i="1" s="1"/>
  <c r="L82" i="1"/>
  <c r="K45" i="1"/>
  <c r="K68" i="1" s="1"/>
  <c r="K40" i="1"/>
  <c r="M8" i="1" l="1"/>
  <c r="K198" i="1"/>
  <c r="K172" i="1"/>
  <c r="K185" i="1" s="1"/>
  <c r="J170" i="1"/>
  <c r="D170" i="1"/>
  <c r="L166" i="1"/>
  <c r="D97" i="1"/>
  <c r="G97" i="1"/>
  <c r="J97" i="1"/>
  <c r="D6" i="1"/>
  <c r="G6" i="1"/>
  <c r="J6" i="1"/>
  <c r="D7" i="1"/>
  <c r="G7" i="1"/>
  <c r="J7" i="1"/>
  <c r="M7" i="1" l="1"/>
  <c r="M6" i="1"/>
  <c r="M97" i="1"/>
  <c r="M170" i="1"/>
  <c r="D191" i="1"/>
  <c r="G191" i="1"/>
  <c r="J191" i="1"/>
  <c r="D192" i="1"/>
  <c r="G192" i="1"/>
  <c r="J192" i="1"/>
  <c r="D120" i="1"/>
  <c r="G120" i="1"/>
  <c r="J120" i="1"/>
  <c r="K70" i="1"/>
  <c r="G46" i="1"/>
  <c r="J46" i="1"/>
  <c r="D46" i="1"/>
  <c r="M46" i="1" l="1"/>
  <c r="M120" i="1"/>
  <c r="M192" i="1"/>
  <c r="M191" i="1"/>
  <c r="D189" i="1"/>
  <c r="G189" i="1"/>
  <c r="J189" i="1"/>
  <c r="J93" i="1" l="1"/>
  <c r="G93" i="1"/>
  <c r="D93" i="1"/>
  <c r="D94" i="1"/>
  <c r="G94" i="1"/>
  <c r="J94" i="1"/>
  <c r="M94" i="1" s="1"/>
  <c r="D96" i="1"/>
  <c r="G96" i="1"/>
  <c r="J96" i="1"/>
  <c r="M96" i="1" s="1"/>
  <c r="L81" i="1"/>
  <c r="L101" i="1" s="1"/>
  <c r="J101" i="1" s="1"/>
  <c r="D75" i="1"/>
  <c r="G75" i="1"/>
  <c r="J75" i="1"/>
  <c r="D76" i="1"/>
  <c r="G76" i="1"/>
  <c r="J76" i="1"/>
  <c r="D77" i="1"/>
  <c r="G77" i="1"/>
  <c r="J77" i="1"/>
  <c r="D78" i="1"/>
  <c r="G78" i="1"/>
  <c r="M93" i="1" l="1"/>
  <c r="M75" i="1"/>
  <c r="M76" i="1"/>
  <c r="M77" i="1"/>
  <c r="M78" i="1"/>
  <c r="L202" i="1"/>
  <c r="K202" i="1"/>
  <c r="I202" i="1"/>
  <c r="H202" i="1"/>
  <c r="F202" i="1"/>
  <c r="E202" i="1"/>
  <c r="D201" i="1"/>
  <c r="J200" i="1"/>
  <c r="G200" i="1"/>
  <c r="D200" i="1"/>
  <c r="J199" i="1"/>
  <c r="G199" i="1"/>
  <c r="D199" i="1"/>
  <c r="J198" i="1"/>
  <c r="G198" i="1"/>
  <c r="D198" i="1"/>
  <c r="J196" i="1"/>
  <c r="M189" i="1"/>
  <c r="J188" i="1"/>
  <c r="G188" i="1"/>
  <c r="D188" i="1"/>
  <c r="J187" i="1"/>
  <c r="G187" i="1"/>
  <c r="D187" i="1"/>
  <c r="J179" i="1"/>
  <c r="G179" i="1"/>
  <c r="D179" i="1"/>
  <c r="J178" i="1"/>
  <c r="G178" i="1"/>
  <c r="D178" i="1"/>
  <c r="J177" i="1"/>
  <c r="G177" i="1"/>
  <c r="D177" i="1"/>
  <c r="J176" i="1"/>
  <c r="G176" i="1"/>
  <c r="D176" i="1"/>
  <c r="J175" i="1"/>
  <c r="G175" i="1"/>
  <c r="D175" i="1"/>
  <c r="J174" i="1"/>
  <c r="G174" i="1"/>
  <c r="D174" i="1"/>
  <c r="J173" i="1"/>
  <c r="G173" i="1"/>
  <c r="D173" i="1"/>
  <c r="J172" i="1"/>
  <c r="G172" i="1"/>
  <c r="D172" i="1"/>
  <c r="J171" i="1"/>
  <c r="G171" i="1"/>
  <c r="D171" i="1"/>
  <c r="L168" i="1"/>
  <c r="K168" i="1"/>
  <c r="I168" i="1"/>
  <c r="H168" i="1"/>
  <c r="F168" i="1"/>
  <c r="E168" i="1"/>
  <c r="J167" i="1"/>
  <c r="G167" i="1"/>
  <c r="D167" i="1"/>
  <c r="J166" i="1"/>
  <c r="G166" i="1"/>
  <c r="D166" i="1"/>
  <c r="J165" i="1"/>
  <c r="G165" i="1"/>
  <c r="D165" i="1"/>
  <c r="L163" i="1"/>
  <c r="K163" i="1"/>
  <c r="I163" i="1"/>
  <c r="H163" i="1"/>
  <c r="J157" i="1"/>
  <c r="G157" i="1"/>
  <c r="D157" i="1"/>
  <c r="J156" i="1"/>
  <c r="G156" i="1"/>
  <c r="D156" i="1"/>
  <c r="J155" i="1"/>
  <c r="G155" i="1"/>
  <c r="D155" i="1"/>
  <c r="J154" i="1"/>
  <c r="G154" i="1"/>
  <c r="D154" i="1"/>
  <c r="J153" i="1"/>
  <c r="G153" i="1"/>
  <c r="D153" i="1"/>
  <c r="J152" i="1"/>
  <c r="G152" i="1"/>
  <c r="D152" i="1"/>
  <c r="J150" i="1"/>
  <c r="G150" i="1"/>
  <c r="D150" i="1"/>
  <c r="L147" i="1"/>
  <c r="K147" i="1"/>
  <c r="I147" i="1"/>
  <c r="H147" i="1"/>
  <c r="F147" i="1"/>
  <c r="J141" i="1"/>
  <c r="G141" i="1"/>
  <c r="D141" i="1"/>
  <c r="J140" i="1"/>
  <c r="G140" i="1"/>
  <c r="D140" i="1"/>
  <c r="J139" i="1"/>
  <c r="G139" i="1"/>
  <c r="D139" i="1"/>
  <c r="L137" i="1"/>
  <c r="K137" i="1"/>
  <c r="I137" i="1"/>
  <c r="H137" i="1"/>
  <c r="F137" i="1"/>
  <c r="E137" i="1"/>
  <c r="J136" i="1"/>
  <c r="G136" i="1"/>
  <c r="D136" i="1"/>
  <c r="J135" i="1"/>
  <c r="G135" i="1"/>
  <c r="D135" i="1"/>
  <c r="L133" i="1"/>
  <c r="K133" i="1"/>
  <c r="I133" i="1"/>
  <c r="H133" i="1"/>
  <c r="J125" i="1"/>
  <c r="G125" i="1"/>
  <c r="D125" i="1"/>
  <c r="J124" i="1"/>
  <c r="G124" i="1"/>
  <c r="D124" i="1"/>
  <c r="J123" i="1"/>
  <c r="G123" i="1"/>
  <c r="D123" i="1"/>
  <c r="J122" i="1"/>
  <c r="G122" i="1"/>
  <c r="D122" i="1"/>
  <c r="J121" i="1"/>
  <c r="G121" i="1"/>
  <c r="D121" i="1"/>
  <c r="J119" i="1"/>
  <c r="G119" i="1"/>
  <c r="D119" i="1"/>
  <c r="J118" i="1"/>
  <c r="G118" i="1"/>
  <c r="D118" i="1"/>
  <c r="J117" i="1"/>
  <c r="G117" i="1"/>
  <c r="D117" i="1"/>
  <c r="J116" i="1"/>
  <c r="G116" i="1"/>
  <c r="D116" i="1"/>
  <c r="J115" i="1"/>
  <c r="G115" i="1"/>
  <c r="D115" i="1"/>
  <c r="L113" i="1"/>
  <c r="K113" i="1"/>
  <c r="I113" i="1"/>
  <c r="H113" i="1"/>
  <c r="F113" i="1"/>
  <c r="J111" i="1"/>
  <c r="G111" i="1"/>
  <c r="D111" i="1"/>
  <c r="J110" i="1"/>
  <c r="G110" i="1"/>
  <c r="D110" i="1"/>
  <c r="L108" i="1"/>
  <c r="K108" i="1"/>
  <c r="I108" i="1"/>
  <c r="H108" i="1"/>
  <c r="F108" i="1"/>
  <c r="E108" i="1"/>
  <c r="J107" i="1"/>
  <c r="G107" i="1"/>
  <c r="D107" i="1"/>
  <c r="J106" i="1"/>
  <c r="G106" i="1"/>
  <c r="D106" i="1"/>
  <c r="J105" i="1"/>
  <c r="G105" i="1"/>
  <c r="D105" i="1"/>
  <c r="J92" i="1"/>
  <c r="G92" i="1"/>
  <c r="D92" i="1"/>
  <c r="J91" i="1"/>
  <c r="G91" i="1"/>
  <c r="D91" i="1"/>
  <c r="J90" i="1"/>
  <c r="G90" i="1"/>
  <c r="D90" i="1"/>
  <c r="J89" i="1"/>
  <c r="M89" i="1" s="1"/>
  <c r="G89" i="1"/>
  <c r="D89" i="1"/>
  <c r="J88" i="1"/>
  <c r="G88" i="1"/>
  <c r="D88" i="1"/>
  <c r="J87" i="1"/>
  <c r="G87" i="1"/>
  <c r="D87" i="1"/>
  <c r="J82" i="1"/>
  <c r="G82" i="1"/>
  <c r="D82" i="1"/>
  <c r="J81" i="1"/>
  <c r="G81" i="1"/>
  <c r="D81" i="1"/>
  <c r="J74" i="1"/>
  <c r="G74" i="1"/>
  <c r="D74" i="1"/>
  <c r="L72" i="1"/>
  <c r="K72" i="1"/>
  <c r="I72" i="1"/>
  <c r="H72" i="1"/>
  <c r="F72" i="1"/>
  <c r="E72" i="1"/>
  <c r="J71" i="1"/>
  <c r="G71" i="1"/>
  <c r="D71" i="1"/>
  <c r="J70" i="1"/>
  <c r="G70" i="1"/>
  <c r="D70" i="1"/>
  <c r="J60" i="1"/>
  <c r="G60" i="1"/>
  <c r="D60" i="1"/>
  <c r="J59" i="1"/>
  <c r="G59" i="1"/>
  <c r="D59" i="1"/>
  <c r="J51" i="1"/>
  <c r="M51" i="1" s="1"/>
  <c r="G51" i="1"/>
  <c r="D51" i="1"/>
  <c r="J50" i="1"/>
  <c r="G50" i="1"/>
  <c r="D50" i="1"/>
  <c r="J49" i="1"/>
  <c r="G49" i="1"/>
  <c r="D49" i="1"/>
  <c r="J48" i="1"/>
  <c r="G48" i="1"/>
  <c r="D48" i="1"/>
  <c r="J47" i="1"/>
  <c r="G47" i="1"/>
  <c r="D47" i="1"/>
  <c r="J45" i="1"/>
  <c r="G45" i="1"/>
  <c r="D45" i="1"/>
  <c r="J44" i="1"/>
  <c r="G44" i="1"/>
  <c r="D44" i="1"/>
  <c r="L42" i="1"/>
  <c r="K42" i="1"/>
  <c r="I42" i="1"/>
  <c r="H42" i="1"/>
  <c r="F42" i="1"/>
  <c r="E42" i="1"/>
  <c r="J41" i="1"/>
  <c r="G41" i="1"/>
  <c r="D41" i="1"/>
  <c r="J40" i="1"/>
  <c r="G40" i="1"/>
  <c r="D40" i="1"/>
  <c r="J13" i="1"/>
  <c r="J11" i="1"/>
  <c r="G11" i="1"/>
  <c r="D11" i="1"/>
  <c r="J10" i="1"/>
  <c r="G10" i="1"/>
  <c r="D10" i="1"/>
  <c r="M48" i="1" l="1"/>
  <c r="M110" i="1"/>
  <c r="M88" i="1"/>
  <c r="M92" i="1"/>
  <c r="M82" i="1"/>
  <c r="M59" i="1"/>
  <c r="M90" i="1"/>
  <c r="M50" i="1"/>
  <c r="M11" i="1"/>
  <c r="M60" i="1"/>
  <c r="M91" i="1"/>
  <c r="M49" i="1"/>
  <c r="M87" i="1"/>
  <c r="M45" i="1"/>
  <c r="J163" i="1"/>
  <c r="G168" i="1"/>
  <c r="G101" i="1"/>
  <c r="D133" i="1"/>
  <c r="G108" i="1"/>
  <c r="M167" i="1"/>
  <c r="M176" i="1"/>
  <c r="M187" i="1"/>
  <c r="M198" i="1"/>
  <c r="G72" i="1"/>
  <c r="D168" i="1"/>
  <c r="G196" i="1"/>
  <c r="J137" i="1"/>
  <c r="D147" i="1"/>
  <c r="M156" i="1"/>
  <c r="M178" i="1"/>
  <c r="M171" i="1"/>
  <c r="M179" i="1"/>
  <c r="D101" i="1"/>
  <c r="D113" i="1"/>
  <c r="J185" i="1"/>
  <c r="D42" i="1"/>
  <c r="J68" i="1"/>
  <c r="G42" i="1"/>
  <c r="M115" i="1"/>
  <c r="M124" i="1"/>
  <c r="G133" i="1"/>
  <c r="M188" i="1"/>
  <c r="J202" i="1"/>
  <c r="M154" i="1"/>
  <c r="D137" i="1"/>
  <c r="D79" i="1"/>
  <c r="G113" i="1"/>
  <c r="G137" i="1"/>
  <c r="M141" i="1"/>
  <c r="M150" i="1"/>
  <c r="M199" i="1"/>
  <c r="M155" i="1"/>
  <c r="D196" i="1"/>
  <c r="M196" i="1" s="1"/>
  <c r="M135" i="1"/>
  <c r="G68" i="1"/>
  <c r="M122" i="1"/>
  <c r="J147" i="1"/>
  <c r="M153" i="1"/>
  <c r="G13" i="1"/>
  <c r="J72" i="1"/>
  <c r="J108" i="1"/>
  <c r="G185" i="1"/>
  <c r="G202" i="1"/>
  <c r="G147" i="1"/>
  <c r="M139" i="1"/>
  <c r="M173" i="1"/>
  <c r="M177" i="1"/>
  <c r="M165" i="1"/>
  <c r="M136" i="1"/>
  <c r="M123" i="1"/>
  <c r="M157" i="1"/>
  <c r="M174" i="1"/>
  <c r="M200" i="1"/>
  <c r="M152" i="1"/>
  <c r="M118" i="1"/>
  <c r="M44" i="1"/>
  <c r="D68" i="1"/>
  <c r="D72" i="1"/>
  <c r="G79" i="1"/>
  <c r="J113" i="1"/>
  <c r="M119" i="1"/>
  <c r="D163" i="1"/>
  <c r="M166" i="1"/>
  <c r="M175" i="1"/>
  <c r="D108" i="1"/>
  <c r="D13" i="1"/>
  <c r="M13" i="1" s="1"/>
  <c r="M116" i="1"/>
  <c r="M125" i="1"/>
  <c r="G163" i="1"/>
  <c r="D185" i="1"/>
  <c r="D202" i="1"/>
  <c r="M172" i="1"/>
  <c r="M140" i="1"/>
  <c r="J133" i="1"/>
  <c r="M121" i="1"/>
  <c r="M117" i="1"/>
  <c r="M107" i="1"/>
  <c r="J168" i="1"/>
  <c r="M81" i="1"/>
  <c r="M41" i="1"/>
  <c r="M106" i="1"/>
  <c r="M40" i="1"/>
  <c r="M71" i="1"/>
  <c r="M105" i="1"/>
  <c r="M74" i="1"/>
  <c r="M70" i="1"/>
  <c r="M47" i="1"/>
  <c r="J42" i="1"/>
  <c r="M10" i="1"/>
  <c r="M133" i="1" l="1"/>
  <c r="M163" i="1"/>
  <c r="M79" i="1"/>
  <c r="M147" i="1"/>
  <c r="M202" i="1"/>
  <c r="M185" i="1"/>
  <c r="M68" i="1"/>
  <c r="M137" i="1"/>
  <c r="M72" i="1"/>
  <c r="M42" i="1"/>
  <c r="M168" i="1"/>
  <c r="M101" i="1"/>
  <c r="M113" i="1"/>
  <c r="M108" i="1"/>
</calcChain>
</file>

<file path=xl/sharedStrings.xml><?xml version="1.0" encoding="utf-8"?>
<sst xmlns="http://schemas.openxmlformats.org/spreadsheetml/2006/main" count="507" uniqueCount="394">
  <si>
    <t>ინფორმაცია</t>
  </si>
  <si>
    <t>საგარეჯოს მუნიციპაალიტეტის 2024 წლის I კვარტლის ბიუჯეტით  გათვალისწინებული ინფრასტრუქტურულ პროგრამაში გათვალისწინებული პროცედურების შესახებ</t>
  </si>
  <si>
    <t>შესრულებული სამუშაოები</t>
  </si>
  <si>
    <t>3 თვის გეგმა</t>
  </si>
  <si>
    <t>ადგ.დაფინანსებით</t>
  </si>
  <si>
    <t>სახ.დაფინანსებით</t>
  </si>
  <si>
    <t>ხელშეკრულებით</t>
  </si>
  <si>
    <t>ადგ.დაფინანს.</t>
  </si>
  <si>
    <t xml:space="preserve"> სახ.დაფინანს.</t>
  </si>
  <si>
    <t>სულ ფაქტი</t>
  </si>
  <si>
    <t>ფაქტი ადგ.დაფინანს.</t>
  </si>
  <si>
    <t>ფაქტი სახ.დაფინანს.</t>
  </si>
  <si>
    <t>სამი თვის.დაფინან. %</t>
  </si>
  <si>
    <t>შესრულებული სამუშაოების %</t>
  </si>
  <si>
    <t>სამუშაოთა შესრულების ვადები</t>
  </si>
  <si>
    <t xml:space="preserve">ხელშეკრულების ნომერი </t>
  </si>
  <si>
    <t>მომწოდებელი</t>
  </si>
  <si>
    <t>შენიშვნა</t>
  </si>
  <si>
    <t>02 01 01 01</t>
  </si>
  <si>
    <t>გზების მიდინარე შეკეთება</t>
  </si>
  <si>
    <t>სულ</t>
  </si>
  <si>
    <t>02 01 02</t>
  </si>
  <si>
    <t>ახალი გზების მშენებლობა</t>
  </si>
  <si>
    <t>02 01 03</t>
  </si>
  <si>
    <t>საგზაო ნიშნები და უსაფრთხოება</t>
  </si>
  <si>
    <t>02 02 01</t>
  </si>
  <si>
    <t>სასმელი წყლის სისტემის რეაბილიტაცია</t>
  </si>
  <si>
    <t>02 03 01</t>
  </si>
  <si>
    <t>გარე განათების ქსელის ექსპლოატაცია</t>
  </si>
  <si>
    <t>02 03 02</t>
  </si>
  <si>
    <t>გარე განათების ახალი წერტილების მოწყობა</t>
  </si>
  <si>
    <t>02 04</t>
  </si>
  <si>
    <t>ავარიული შენობების და სახლების რეაბილიტაცია</t>
  </si>
  <si>
    <t>02 05</t>
  </si>
  <si>
    <t>კეთილმოწყობა</t>
  </si>
  <si>
    <t>02 05 01</t>
  </si>
  <si>
    <t>საზოგადოებრივი სივრცეების მოწყობა-რეაბილიტაცია, ექსპლოატაცია</t>
  </si>
  <si>
    <t>02 06</t>
  </si>
  <si>
    <t>სარწყავი არხების და ნაპირსამაგრი ნაგებობების მოწყობა, რეაბილიტაცია და ექსპლოატაცია</t>
  </si>
  <si>
    <t xml:space="preserve">02 08 </t>
  </si>
  <si>
    <t>სოფლის მხარდაჭერის პროგრამა</t>
  </si>
  <si>
    <t>03 01 01</t>
  </si>
  <si>
    <t>დასუფთავება და ნარჩენების გატანა</t>
  </si>
  <si>
    <t>03 02</t>
  </si>
  <si>
    <t>მწვანე ნარგავების მოვლა-პატრონობა, განვითარება</t>
  </si>
  <si>
    <t>03 03</t>
  </si>
  <si>
    <t>კაპიტალური დაბანდებანი დასუფთავების სფეროში</t>
  </si>
  <si>
    <t>04 02</t>
  </si>
  <si>
    <t>სკოლამდელი დაწესებულებების რეაბილიტაცია, მშენებლობა</t>
  </si>
  <si>
    <t>04 04</t>
  </si>
  <si>
    <t>საჯარო სკოლების მცირე სარეაბილიტაციო სამუშაოები და მოსწავლეთა ტრანსპორტირების უზრუნველყოფა</t>
  </si>
  <si>
    <t>05 01 03</t>
  </si>
  <si>
    <t>სპორტული ობიექტების აღჭურვა, რეაბილიტაცია, მშენებლობა</t>
  </si>
  <si>
    <t>05 02 02</t>
  </si>
  <si>
    <t>კულტურის ობიექტების აღჭურვა, რეაბილიტაცია, მშენებლობა</t>
  </si>
  <si>
    <t>06 01 02</t>
  </si>
  <si>
    <t>სოფლის ამბულატორიების ხელშეწყობა და ჯანდაცვის ობიექტების მშენებლობა-რეაბილიტაცია</t>
  </si>
  <si>
    <t>ერთი ერთეული გადამზიდის და ერთი ერთეული გადამზიდის თავსებადი ლაფეტის (მისამბელი) შესყიდვა.</t>
  </si>
  <si>
    <t>28.09.2023-27.05.2024</t>
  </si>
  <si>
    <t>შპს ,,ჯი-თი-გრუპ"</t>
  </si>
  <si>
    <t>29.11.2023-01.05.2024</t>
  </si>
  <si>
    <t>სს ,,კავკასავტომაგისტრალი"</t>
  </si>
  <si>
    <t xml:space="preserve"> სოფელ პატარძეულში ე.წ. "უსტიაანთ უბნის" გზის მოასფალტება 2475_მთავრობის_განკ._29/12/2022</t>
  </si>
  <si>
    <t>31.03.2023-29.09.2023</t>
  </si>
  <si>
    <t>23/3</t>
  </si>
  <si>
    <t xml:space="preserve">შპს ,,არიში" </t>
  </si>
  <si>
    <t xml:space="preserve">შემსყიდველი ორგანიზაციის ბალანსზე არსებული ვიდეოსათვალთვალო კამერების (სატრანსპორტო საშუალების სახელმწიფო ნომრის ამომცნობი და ზოგადი ხედვის) მოვლა პატრონობის მომსახურების შესყიდვა. </t>
  </si>
  <si>
    <t>09.08.2023-31.08.2026</t>
  </si>
  <si>
    <t>102/1</t>
  </si>
  <si>
    <t xml:space="preserve"> შპს დელტა კონსალტინგი</t>
  </si>
  <si>
    <t>სასმელი წყლის ჭაბურღილებზე დახარჯული ელ.ენერგიის ხარჯი აბ № 9701762761,9310013550, 9310021001, 9610030140.</t>
  </si>
  <si>
    <t>წერილი #: 25-09012024-35694; თარიღი: 09/01/2024</t>
  </si>
  <si>
    <t>წერილი #: 661-22012024-80515; თარიღი: 22/01/2024</t>
  </si>
  <si>
    <t>სს სს ეპ ჯორჯია მიწოდება</t>
  </si>
  <si>
    <t>შ.პ.ს. "საქართველოს გაერთიანებული წყალმომარაგების კომპანია"</t>
  </si>
  <si>
    <t xml:space="preserve"> სს ეპ ჯორჯია მიწოდება</t>
  </si>
  <si>
    <t>შპს ,,ახალი მშენებელი 2019"</t>
  </si>
  <si>
    <t>მუნიც.ტერიტორიაზე არსებული წყალმომარაგების სისტემებისთვის ABC2X16 850მ და  ABC4X16 200მ თვითმზიდი იზოლირებული სადენის შესყიდვა</t>
  </si>
  <si>
    <t>მუნიც.ტერიტორიაზე არსებული წყალმომარაგების სისტემებისთვის 14 ცალი (15მ2) მინის ბამბა "ISORAN" ფოლგით შესყიდვა</t>
  </si>
  <si>
    <t>მუნიც.ტერიტორიაზე არსებული წყალმომარაგების სისტემისთვის 2 ცალი ცილინდრულ ჰორიზონტალური ორშრიანი(2000ლ) ავზის შესყიდვა ავზის</t>
  </si>
  <si>
    <t>შპს შპს კონსტანტინე</t>
  </si>
  <si>
    <t>16/3</t>
  </si>
  <si>
    <t>ქუჩების გარეგანათებაზე დახარჯული ელენერგიის ხარჯი.  აბ № 9700153353,9610000312,9610000301,9610000121,9310008652,9701837917, 9310021290.</t>
  </si>
  <si>
    <t>მუნიც.სოფლებსა და ქ.საგარეჯოში ქუჩების/გარე განათების ტექნიკური მომსახურების შესყიდვა</t>
  </si>
  <si>
    <t>ი/მ ვახტანგი ესაიაშვილი</t>
  </si>
  <si>
    <t>ე.წ  "ხაშმის აგარაკები"-ის დასახლებაში გარე განათების  ახალი ელ აღრიცხვის კვანძის მოწყობის ხარჯი</t>
  </si>
  <si>
    <t xml:space="preserve"> საგარეჯოს მუნიციპალიტეტის მაშტაბით გარე განათების მოწყობის სამუშაოები</t>
  </si>
  <si>
    <t>ქ.საგარეჯოში დ.აღმაშენებლის ქ.#5 არსებულ სკვერში გარე განათების ახალი ელ.აღრიცხვის კვანძის მოჭყობის ხარჯი</t>
  </si>
  <si>
    <t>სს "ენერგო-პრო-ჯორჯია"</t>
  </si>
  <si>
    <t xml:space="preserve"> შპს ჯეო მონტაჟი</t>
  </si>
  <si>
    <t>წერილი #: 1642-06022024-60879; თარიღი: 06/02/2024</t>
  </si>
  <si>
    <t>წერილი #: 3128-22022024-02820; თარიღი: 22/02/2024</t>
  </si>
  <si>
    <t>სტიქიის შედეგად დაზიანებული საცხოვრებელი სახლების სახურავების  რეაბილიტაციის სამუშაოები მთავრობის 20.01.2023 განკ. N116</t>
  </si>
  <si>
    <t>160/4</t>
  </si>
  <si>
    <t>ი.მ. გელა რევაზიშვილი</t>
  </si>
  <si>
    <t>ქ.საგარეჯოში მცხ.ი.გრატიაშვილის და ს.თოხლიაურში მცხ.ა.ონანოვის სტიქიის შედეგად დაზიანებებელი საცხოვრებელი  სახლების სახურავების რეაბილიტაციის  სამუშაოები</t>
  </si>
  <si>
    <t>156/2</t>
  </si>
  <si>
    <t>შპს გაბე</t>
  </si>
  <si>
    <t xml:space="preserve"> სოფ.ბადიაურში ადმინისტრაციული შენობაში ოთახის რეაბილიტაცია</t>
  </si>
  <si>
    <t>159/1</t>
  </si>
  <si>
    <t>შპს ემპრესა 1996</t>
  </si>
  <si>
    <t>სოფ.გ/წმინდაში ნატო ბეჟიტაშვილის, საგარეჯოში მცხოვრებ ლიანა ურდულაშვილის, თეონა ქავთარაძის და ევა უსტიაშვილის სტიქიის  შედეგად  დაზიანებული საცხოვრებელი სახლების  შესაკეთებლად საჭირო მასალის  შეძენა</t>
  </si>
  <si>
    <t>ი.მ. მანუჩარ დუმბაძე</t>
  </si>
  <si>
    <t>სტიქიის შედეგად დაზიანებული საცხოვრებელი სახლების სახურავების აღსადგენად საჭირო სამშენებლო მასალების შესყიდვა</t>
  </si>
  <si>
    <t>შპს ნერჯ</t>
  </si>
  <si>
    <t>78/1</t>
  </si>
  <si>
    <t>ი.მ. დავით ერქვანია</t>
  </si>
  <si>
    <t>მუნიციპალიტეტის მიერ ინფრასრტუქტურული სამუშაების განსახორციელებლად საჭირო საპროექტო-სახარჯთაღრიცხვო  დუკუმენტაციის  შედგენა (საცხ.სახლების ფასადების,სახურავების რეაბ)</t>
  </si>
  <si>
    <t>შპს არიში</t>
  </si>
  <si>
    <t>160/6</t>
  </si>
  <si>
    <t>შპს სიეიჩ ბილდინგ დეველოპმენტი</t>
  </si>
  <si>
    <t>ს.მზისგულში სანიაღვრე არხის მოწყობა</t>
  </si>
  <si>
    <t>შემოსავალი ხელშეკრულების პირობების დარღვევის გამო დაკისრებული პირგასამტეხლოდან(ს/კ01029003580 ი.მ."ალექსანდრე დიღმელაშვილი)</t>
  </si>
  <si>
    <t>92/1</t>
  </si>
  <si>
    <t>ი/მ ალექსანდრე დიღმელაშვილი</t>
  </si>
  <si>
    <t>შპს ბინუ</t>
  </si>
  <si>
    <t>ქ.საგარეჯოში ცხვედაძის ქუჩაზე არს.მუზეუმის ეზოში ქუჩის ტრენაჟორების მოწყობის სამუშაოები</t>
  </si>
  <si>
    <t>მუნიც.მიერ ინფრასრტუქტურული სამუშაების განსახორც.საჭირო საპროექტო-სახარჯთაღრიცხვო დუკუმ შედ მომ შესყიდვა(სპორტსკოლის რეაბილიტაცია)</t>
  </si>
  <si>
    <t>შპს შპს  სიეიჩ ბილდინგ დეველოპმენტი</t>
  </si>
  <si>
    <t>შპს შპს   არიში</t>
  </si>
  <si>
    <t>ქ.საგარეჯოში ჯაფარიძის ქუჩაზე ტრენაჟორების მოწყობის სამუშაოები</t>
  </si>
  <si>
    <t>ს.გომბორის სპორტული დარბაზისთვის დამატებითი გათბობის რადიატორების, მათი ნაწილების და ტუმბოს შესყიდვა</t>
  </si>
  <si>
    <t>156/1</t>
  </si>
  <si>
    <t>15/1</t>
  </si>
  <si>
    <t xml:space="preserve"> შპს ფილ ვეი გრუპ</t>
  </si>
  <si>
    <t xml:space="preserve"> შპს უსტო</t>
  </si>
  <si>
    <t>ქ.საგარეჯოს ქუჩების საახალწლო გაფორმებისთვის გასანათებელი მოწყობილობების,დეკორეციების და აქსესუარების შესყიდვა თანმდევი -დემონტაჟით</t>
  </si>
  <si>
    <t>ს.დიდ ჩაილურში მემორიალის რეაბილიტაციის სამუშაოები</t>
  </si>
  <si>
    <t>შემოსავალი ხელშეკრულების პირობების დარღვევის გამო დაკისრებული პირგასამტეხლოდან(ს/კ 422934800 შპს პარამეტრი)</t>
  </si>
  <si>
    <t>95/2</t>
  </si>
  <si>
    <t>შპს პარამეტრი</t>
  </si>
  <si>
    <t xml:space="preserve"> შპს დანდი</t>
  </si>
  <si>
    <t>ქ.საგარეჯოში საზოგადოებრივი ჯანდაცვის ცენტრის შენობის მშენებლობის სამუშაოები</t>
  </si>
  <si>
    <t>შპს არქიტრავი</t>
  </si>
  <si>
    <t>09.12.2022-31.03.2024</t>
  </si>
  <si>
    <t>21.07.2023-18.08.2023</t>
  </si>
  <si>
    <t>30.11.2023-18.01.2024</t>
  </si>
  <si>
    <t>08.02.2023-02.10.2023</t>
  </si>
  <si>
    <t>21.12.2023-01.02.2024</t>
  </si>
  <si>
    <t>22.02.2023-31.12.2023</t>
  </si>
  <si>
    <t>11.01.2023-31.12.2023</t>
  </si>
  <si>
    <t>13.07.2023-24.08.2023</t>
  </si>
  <si>
    <t>21.12.2023-18.01.2024</t>
  </si>
  <si>
    <t>28.12.2023-17.01.2024</t>
  </si>
  <si>
    <t>22.06.2023-06.12.2023</t>
  </si>
  <si>
    <t>22.06.2023-19.10.2023</t>
  </si>
  <si>
    <t>07.12.2023-21.12.2023</t>
  </si>
  <si>
    <t>27.12.2023-24.01.2024</t>
  </si>
  <si>
    <t>28.12.2023-25.04.2024</t>
  </si>
  <si>
    <t>01.12.2023-31.12.2023</t>
  </si>
  <si>
    <t>20.12.2023-31.12.2023</t>
  </si>
  <si>
    <t>შემოსავალი ხელშეკრულების პირობების დარღვევის გამო დაკისრებული პირგასამტეხლოდან(ს/კ238109202 სს "კავკასავტომაგისტრალი ')</t>
  </si>
  <si>
    <t>ქ.საგარეჯოში ე.წ.სომხის სასაფლაოსთან მისასვლელ გზაზე ბეტონის საფარის  მოწყობის სამუშაოები</t>
  </si>
  <si>
    <t>148/1</t>
  </si>
  <si>
    <t>შპს ,,მშენებელი"</t>
  </si>
  <si>
    <t>მუნიციპალიტეტის მიერ ინფრასტრუქტურული  სამუშაების განსახორციელებლად საჭირო საპროექტო-სახარჯთა დოკუმენტაციის  შედგენის მომსახურების შესყიდვა(გზების შეკეთება)</t>
  </si>
  <si>
    <t>ინფრასტრუქტურის მოწყობა-აღდგენისთვის საჭირო საპროექტო-სახარჯთაღრიცხვო დოკუმენტაციის შედგენის მომსახურება(გზების შეკეთება)</t>
  </si>
  <si>
    <t>შპს გზაპროექტი</t>
  </si>
  <si>
    <t>წერილი #: 4337-13032024-93571; თარიღი: 13/03/2024</t>
  </si>
  <si>
    <t>შპს ,,ჯი-თი გრუპ"</t>
  </si>
  <si>
    <t>M3 კატეგორიის 4 ერთეული ავტობუსის შესყიდვა</t>
  </si>
  <si>
    <t>ს.რუსიანში სასმელი წყლის სათავე ნაგებობის რეაბილიტაციის სამუშაოები</t>
  </si>
  <si>
    <t>ს.მუხროვანში სარწყავი წყლის სისტემის რეაბილიტაციიც სამუშაოები</t>
  </si>
  <si>
    <t>ს.იკვლივ გორანაში სასმელი წყლის რეზერვუარის რეაბილიტაციიც სამუშაოები</t>
  </si>
  <si>
    <t>ს.ვერონაში სასმელი წყლის სათავე ნაგებობის რეაბილიტაციის სამუშაოები</t>
  </si>
  <si>
    <t>ს.ასკილაურში სასმელი წყლის  სათავე ნაგებობისა და წყლის რეზერვუარის რეაბილიტაცია</t>
  </si>
  <si>
    <t>ს.ვაშლიანში შიდა გზების მოხრეშვის სამუშაოები</t>
  </si>
  <si>
    <t>ს.იკვლივ გორანაში სასაფლაოს შემოღობვის სამუშაოები</t>
  </si>
  <si>
    <t>ს.უჯარმაში სანიაღვრე არხის რეაბილიტაციის სამუშაოები</t>
  </si>
  <si>
    <t>ს.პალდოში სარწყავი წყლის სამუშაოების დასრულება</t>
  </si>
  <si>
    <t>107/1</t>
  </si>
  <si>
    <t>ი/მ. ზურაბი დევდარიანი</t>
  </si>
  <si>
    <t>ს.გომბორში სკვერის მოწყობის სამუშაოები მთავრობის 29.12.2022წ განკ. N 2476</t>
  </si>
  <si>
    <t>ს. გორანაში  ბოტკოში ხიდის რეაბილიტაციის სამუშაოები მთავრობის 29.12.2022წ განკ. N 2476</t>
  </si>
  <si>
    <t>ქ.საგარეჯოს ქუჩების დასუფთავება,დაგვა,წყალსადინარი არხების გაწმენდა,ცენტრალური ქუჩების თოვლისგან გაწმენდის მომსახურება</t>
  </si>
  <si>
    <t>შპს პროგრესი - 2011</t>
  </si>
  <si>
    <t>ს.პატარძეულში "გმირთა სავანეს" რეაბილიტაციის სამუშაოები</t>
  </si>
  <si>
    <t>შპს ბიელი</t>
  </si>
  <si>
    <t>ი/მ გულნარა კვარაცხელია</t>
  </si>
  <si>
    <t>მუნიციპალიტეტის მერია</t>
  </si>
  <si>
    <t xml:space="preserve">მაღალი გამავლობის მსუბუქი ავტომობილის შეძენა  (მიმდინარე წელს) </t>
  </si>
  <si>
    <t>მუნიციპალიტეტის მიერ ინფრასრტუქტურული სამუშაების განსახორციელებლად საჭირო საპროექტო-სახარჯთაღრიცხვო დუკუმენტაციის შედგენის მომსახურების შესყიდვა</t>
  </si>
  <si>
    <t xml:space="preserve"> შპს კია საქართველო</t>
  </si>
  <si>
    <t xml:space="preserve"> შპს   არიში</t>
  </si>
  <si>
    <t>4/1</t>
  </si>
  <si>
    <t>ინფრასტრუქტურული პროექტების საპროექტო და სამშენებლო სამუშაოების საზედამხედველო მომსახურება</t>
  </si>
  <si>
    <t>2024-2025წ მუნიციპალიტეტის მიერ განსახორციელებელი 50000-ზე მეტი ღირებულების ინფრასტრუქტურული ობიექტების  სამშენებლო სამუშაოებზე საზედამხედველო მომსახურების შესყიდვა</t>
  </si>
  <si>
    <t>22/1</t>
  </si>
  <si>
    <t>16/2</t>
  </si>
  <si>
    <t>შპს საინჟინრო მონიტორინგის ჯგუფი</t>
  </si>
  <si>
    <t xml:space="preserve"> შპს საინჟინრო მონიტორინგის ჯგუფი</t>
  </si>
  <si>
    <t>შპს საინჟინრო მონიტორნიგის ჯგუფი</t>
  </si>
  <si>
    <t>სოფელ მარიამჯვარში მინი სტადიონის მოწყობა მთავრობის 09.02.2023 განკ.N301</t>
  </si>
  <si>
    <t>35/3</t>
  </si>
  <si>
    <t>შპს ფერმო ფენსი</t>
  </si>
  <si>
    <t>ქ.საგარეჯოში ბილბორდების საყრდენი კონსტრუქციების მოწყობის სამუშაოები</t>
  </si>
  <si>
    <t>156/4</t>
  </si>
  <si>
    <t>ი/მ ლევანი ესაიაშვილი</t>
  </si>
  <si>
    <t>შპს , გზები და კეთილმოწყობა</t>
  </si>
  <si>
    <t>საგარეჯო, ბილანიშვილის ქუჩის მოასფალტება  მთ. 28.12.2023წ. განკ. N2402</t>
  </si>
  <si>
    <t>23.02.2024-26.07.2024</t>
  </si>
  <si>
    <t>21/1</t>
  </si>
  <si>
    <t>შპს ბილდინგ-დეველოპერ</t>
  </si>
  <si>
    <t>ა(ა)იპ ,,საგარეჯოს სკოლამდელი აღზრდის დაწესებულებათა გაერთიანება"-ის ოთახებისა და სოფ. ვერხვიანის, თოხლიაურის, მანავის N1, პატარა ჩაილურის, კოჭბაანის სკოლამდელი აღზრდის დაწესებულებების ნაწილობრივი სარეაბილიტაციო სამუშაოები</t>
  </si>
  <si>
    <t>23.02.2024-26.04.2024</t>
  </si>
  <si>
    <t>ინფრასტრუქტურული პროექტების საპროექტო და სამშენებლო სამუშაოების საზედამხედველო მომსახურება(სპორტული მოედნის მოწყობა)</t>
  </si>
  <si>
    <t>სოფ  უდაბნოს სპორტდარბაზის სრულფასოვანი ფუნქციონირებისთვის ელ.ენერგიის სიმძლავრის გაზრდის (50-80 კვტ) საფასური</t>
  </si>
  <si>
    <t>წერილი #: 5144-22032024-68530; თარიღი: 22/03/2024</t>
  </si>
  <si>
    <t>11.01.2023-31.12.2024</t>
  </si>
  <si>
    <t>15.02.2024-26.03.2024</t>
  </si>
  <si>
    <t>12.02.2024-22.03.2024</t>
  </si>
  <si>
    <t>12.02.2024-23.02.2024</t>
  </si>
  <si>
    <t>28.02.2024-18.03.2024</t>
  </si>
  <si>
    <t>31.01.2024-01.03.2024</t>
  </si>
  <si>
    <t>12.01.2024-31.12.2024</t>
  </si>
  <si>
    <t>საგარეჯოს მუნიც.2023წ 28 დეკემბერს მომ სტიქიის შედეგად დაზიანებული (ს.ნინოწმინდაში მცხ. თ.პაპუნაშვილის,  ქ.საგარეჯოში მცხ.ჯ.ფოცხვერაშვილის)  საცხოვრებელი სახლის სახურავის რეაბილიტაცია მთ. 28.12.2023 წ. განკ.N2400</t>
  </si>
  <si>
    <t>35/1</t>
  </si>
  <si>
    <t>შპს ევროტექნიკ</t>
  </si>
  <si>
    <t>13.03.2024-13.05.2024</t>
  </si>
  <si>
    <t>21.02.2023-31.12.2024</t>
  </si>
  <si>
    <t>საგარეჯოს მუნიციპალიტეტის ტერიტორიაზე არსებული გზების ორმულის შეკეთების სამუშაოების შესყიდვა.</t>
  </si>
  <si>
    <t>93/1</t>
  </si>
  <si>
    <t>შპს გარდაბნის საგზაო სამმართველო</t>
  </si>
  <si>
    <t>14.07.2023-31.12.2023</t>
  </si>
  <si>
    <t>31.10.2023-02.04.2024</t>
  </si>
  <si>
    <t>07.12.2023-10.05.2024</t>
  </si>
  <si>
    <t>12.09.2023-31.12.2023</t>
  </si>
  <si>
    <t>21.02.2023-31.12.2023</t>
  </si>
  <si>
    <t>09.02.2022-21.03.2023</t>
  </si>
  <si>
    <t>შ.პ.ს გზები და კეთილმოწყობა</t>
  </si>
  <si>
    <t>18.03.2024-15.07.2024</t>
  </si>
  <si>
    <t xml:space="preserve"> შპს  ენ-დი როუდი</t>
  </si>
  <si>
    <t>29.02.2024-27.06.2024</t>
  </si>
  <si>
    <t>28/1</t>
  </si>
  <si>
    <t xml:space="preserve"> შპს მშენებელი</t>
  </si>
  <si>
    <t>38/1</t>
  </si>
  <si>
    <t>17.10.2023-28.12.2023</t>
  </si>
  <si>
    <t>23.02.2024-21.06.2024</t>
  </si>
  <si>
    <t>21/3</t>
  </si>
  <si>
    <t>21/4</t>
  </si>
  <si>
    <t>21/2</t>
  </si>
  <si>
    <t>შპს ენ-დი როუდი</t>
  </si>
  <si>
    <t>ქ. საგარეჯოში გ. ჯაფარიძის ქუჩის ჩიხების რეაბილიტაციის სამშაოები-2475 მთავრობის განკ.29.12.2022</t>
  </si>
  <si>
    <t>09.10.2023-14.12.2023</t>
  </si>
  <si>
    <t>შპს ,,ჯიარჯი"</t>
  </si>
  <si>
    <t>07.03.2024-11.08.2024</t>
  </si>
  <si>
    <t>ი/მ შოთა კვირიაშვილი</t>
  </si>
  <si>
    <t xml:space="preserve"> სოფ.  ვერხვიანში წყალმომარაგების  მაგისტრალის  ქსელის  რეაბილიტაცია  75_მთავრობის_განკ._17/01/2022</t>
  </si>
  <si>
    <t>2024-2025 წლების განმავლობაში საგარეჯოს მუნიციპალიტეტში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</t>
  </si>
  <si>
    <t>12.02.2024-31.12.2024</t>
  </si>
  <si>
    <t>საგარეჯოს მუნიციპალიტეტის სოფ. გიორგიწმინდაში სასმელი წყლის არსებული ჭაბურღილის რეაბილიტაციის სამუშაოები</t>
  </si>
  <si>
    <t>07.03.2024-14.03.2024</t>
  </si>
  <si>
    <t>32/1</t>
  </si>
  <si>
    <t>შპს ბურღი</t>
  </si>
  <si>
    <t>18.03.2024-25.03.2024</t>
  </si>
  <si>
    <t>საგარეჯოს მუნიციპალიტეტის სამოქმედო ტერიტორიაზე სასმელი წყლის ამქაჩი ტუმბოების ან/და მათი კომპლექტით (ახლი0 ან/და ხარჯთაღრიცხვებით გათვალისწინებული რომელიმე მოწყობილობის/საქონლის შეძენა-მონტაჟის სამუშაოების შესყიდვა</t>
  </si>
  <si>
    <t xml:space="preserve"> შპს ახალი მშენებელი 2019</t>
  </si>
  <si>
    <t>04.03.2024-31.12.2024</t>
  </si>
  <si>
    <t xml:space="preserve"> საპროექტო-სახარჯთაღრიცხვო დოკუმენტაციის შედგენის მომსახურების შესყიდვა.</t>
  </si>
  <si>
    <t>2023 წლის 28 დეკემბერს მომხდარი სტიქიის (ძლიერი ქარი) შედეგად დაზარალებული მოქალაქეების (სოფ. მანავი ნინო გიგაური და გოგიტა ქალაქურაშვილი) დაზიანებულისაცხოვრებელი სახლის სახურავების  სარეაბილიტაციო სამუშაოები</t>
  </si>
  <si>
    <t>ი/მ ზაქარია დარისპანაშვილი</t>
  </si>
  <si>
    <t>36/1</t>
  </si>
  <si>
    <t>ქ. საგარეჯოში კახეთის გზატკეცილი N9 მრავალბინიანი საცხოვრებელი სახლის რეაბილიტაციის სამუშაოები</t>
  </si>
  <si>
    <t>ი/მ დავით ერქვანია</t>
  </si>
  <si>
    <t>16</t>
  </si>
  <si>
    <t>12.02.2024-15.07.2024</t>
  </si>
  <si>
    <t xml:space="preserve"> შპს ინ. გრუპი</t>
  </si>
  <si>
    <t>16/1</t>
  </si>
  <si>
    <t>07.06.2023-28.02.2026</t>
  </si>
  <si>
    <t>73/1</t>
  </si>
  <si>
    <t>შპს ,,ჯი-თი  გრუპ"</t>
  </si>
  <si>
    <t>21.08.2023-19.11.2023</t>
  </si>
  <si>
    <t>28.07.2023-29.02.2024</t>
  </si>
  <si>
    <t xml:space="preserve"> საპროექტო-სახარჯთაღრიცხვო დოკუმენტაციის შედგენის მომსახურება</t>
  </si>
  <si>
    <t>22.02.-31.12.2023</t>
  </si>
  <si>
    <t>შპს   არიში</t>
  </si>
  <si>
    <t>წყაროსთავის "ბეჟიტაანთ უბანში" სკვერის მოწყობა</t>
  </si>
  <si>
    <t>შპს ინტელექტი</t>
  </si>
  <si>
    <t xml:space="preserve"> ქალაქ საგარეჯოში რუსთაველის ქუჩა N 178-ის ეზოში სკვერის მოწყობის სამუშაოების შესყიდვა.</t>
  </si>
  <si>
    <t>შპს, შპს ინტელექტი</t>
  </si>
  <si>
    <t xml:space="preserve"> სოფელ შიბლიანიში სკვერის მოწყობის სამუშაოების შესყიდვა.</t>
  </si>
  <si>
    <t>შპს გლობალ სტანდარტმშენი</t>
  </si>
  <si>
    <t>12.02.2024-31.12.2026</t>
  </si>
  <si>
    <t>საპროექტო-სახარჯთაღრიცხვო დოკუმენტაციის შედგენა</t>
  </si>
  <si>
    <t>50 ათას ლარზე მეტი ღირებულების სამშენებლო სამუშაოებზე საზედამხედველო მომსახურება</t>
  </si>
  <si>
    <t xml:space="preserve"> საპროექტო და სამშენებლო სამუშაოების საზედამხედველო მომსახურება</t>
  </si>
  <si>
    <t>09.02.2022-31.12.2023</t>
  </si>
  <si>
    <t>სოფ.ნინოწმინდის საჯარო სკოლის სარეაბილიტაციო სამუშაოები განკ.N147 4.02.2021</t>
  </si>
  <si>
    <t>154</t>
  </si>
  <si>
    <t>შ.პ.ს. მეტალ+</t>
  </si>
  <si>
    <t>28.12.2023-29.02.2024</t>
  </si>
  <si>
    <t>160/1</t>
  </si>
  <si>
    <t xml:space="preserve"> შპს მიქს ბილდერი</t>
  </si>
  <si>
    <t xml:space="preserve">50 ათას ლარზე მეტი ღირებულების სამუშაოებზე საზედამხედვ.მომსახურება </t>
  </si>
  <si>
    <t>შპს შპს არქიტრავი</t>
  </si>
  <si>
    <t>ს.უდაბნოში სპორტული დარბაზის მშენებლობის სამუშაოები</t>
  </si>
  <si>
    <t>19.03.2024-26.03.2024</t>
  </si>
  <si>
    <t>39/2</t>
  </si>
  <si>
    <t>შპს უსტო</t>
  </si>
  <si>
    <t>21/12/2023-18.01.2024</t>
  </si>
  <si>
    <t xml:space="preserve"> სოფელ ბადიაურში გმირთა მემორიალის რეაბილიტაციის სამუშაოების შესყიდვა</t>
  </si>
  <si>
    <t>98/1</t>
  </si>
  <si>
    <t>მუნიციპალიტეტის მიერ ინფრასრტუქტურული სამუშაების განსახორციელებლად საჭირო საპროექტო-სახარჯთაღრიცხვო დუკუმენტაციის შედგენის მომსახურების შესყიდვას</t>
  </si>
  <si>
    <t>ერთი ერთეული კომბინირებული (ქუჩის მომრწყავი, თოვლსაწმენდი და მარილმომყრელი) სპეციალიზირებული მანქანის შესყიდვა.</t>
  </si>
  <si>
    <t>09.11.2023-06.06.2024</t>
  </si>
  <si>
    <t>შ.პ.ს. ,,თეგეტა თრაქ &amp; ბას"</t>
  </si>
  <si>
    <t>შ.პ.ს თერგი</t>
  </si>
  <si>
    <t>15.07.2022-14.10.2022</t>
  </si>
  <si>
    <t>დასრულებული</t>
  </si>
  <si>
    <t>2023 წ.176.898 გადახდ</t>
  </si>
  <si>
    <t>2023წ.გადახდ.66.87148</t>
  </si>
  <si>
    <t>2023 წ.გადახდ.50.59018</t>
  </si>
  <si>
    <t>2023 წ.გადახდ,194.06047</t>
  </si>
  <si>
    <t>2023 წ.გადახდ.6.28255</t>
  </si>
  <si>
    <t>2023 წ.გადახდ.127.90654</t>
  </si>
  <si>
    <t>2023 წ.გადახდ.447.98807 2024 წ.ვალდ.189.70293</t>
  </si>
  <si>
    <t>2023 წ.გადახდ.274.930</t>
  </si>
  <si>
    <t>2023 წ.გადახდ.38.97971</t>
  </si>
  <si>
    <t>2023წ.გადახდ.303.74609</t>
  </si>
  <si>
    <t>23.02.2024-21.06.2024-4.03.2025</t>
  </si>
  <si>
    <t>169.51432 გადასახდ.2025წ. მ.შ.სახ.161.03860</t>
  </si>
  <si>
    <t>საგარეჯოს მუნიციპალიტეტის სოფ. კაზლარის გზის მოასფალტების სამუშაოები მთ. 28.12.2023წ. განკ. N2402</t>
  </si>
  <si>
    <t>320.59155 გადასახდ.2025 წ. მ.შ.სახ.304.56197</t>
  </si>
  <si>
    <t>2023წ.გადახდ.1850.91256-მ.შ.1283.857 სახ.დაფინ.</t>
  </si>
  <si>
    <t>2023წ.გადახდ.569.96770 მ.შ.43.032 სახ.დაფინ.</t>
  </si>
  <si>
    <t xml:space="preserve"> ქ.საგარეჯოში შოთა რუსთაველის ქუჩის მოასფალტების, ტროტუარების მოწყობის სამუშაოები მთ. 28.12.2023წ. განკ. N2402</t>
  </si>
  <si>
    <t>2023წ.284.720 გადახდ</t>
  </si>
  <si>
    <t>2023წ.გადახდ.92.71428</t>
  </si>
  <si>
    <t>29.02.2024-27.06.2024-4.03.205</t>
  </si>
  <si>
    <t>209.68932 გადასახდ.2025წ. მ.შ.სახ.199.20485</t>
  </si>
  <si>
    <t>2023წ.გადახდ,549.99982 სახ.ბიუჯეტი 522.500</t>
  </si>
  <si>
    <t>საგარეჯოს მუნიციპალიტეტის სამოქმედო ტერიტორიაზე სასმელი წყლის ამქაჩი ტუმბოების ან/და მათი კომპლექტის (ახლით) ან/და ხარჯთაღრიცხვებით გათვალისწინებული რომელიმე მოწყობილობის/საქონლის შეძენა-მონტაჟის სამუშაოების სახელმწიფო შესყიდვა </t>
  </si>
  <si>
    <t>წ.წ.გადახდილია 382.88450 მ.შ.სახ.363.31676</t>
  </si>
  <si>
    <t>ნაშთი #2475 29.12.2022 რგფ</t>
  </si>
  <si>
    <t>ნაშთი #2630 18.12.2019</t>
  </si>
  <si>
    <t>ნაშთი #1573 19.08.2020</t>
  </si>
  <si>
    <t>ნაშთი #926 25.05.2022 მაღალმთ.რეგფ.</t>
  </si>
  <si>
    <t>ნაშთი #557 18.03.2020</t>
  </si>
  <si>
    <t>ნაშთი #2159 11.10.2019</t>
  </si>
  <si>
    <t>ნაშთი #1167 9.07.2020</t>
  </si>
  <si>
    <t>ნაშთი#75 17.01.2022 რგფ</t>
  </si>
  <si>
    <t>საგარეჯოს მუნიციპალიტეტში 2023წ 28 დეკემბერს მომხდარი სტიქიის შედეგად დაზარალებულ მოქალაქეთა დაზიანებული საცხოვრებელი სახლების აღსადგენად საჭირო მასალის შეძენა-ტრანსპორტირება #2400_მთავრობის_განკ._28/12/2023</t>
  </si>
  <si>
    <t>ნაშთი#116 20.01.2023 სტიქია</t>
  </si>
  <si>
    <t>ნაშთი2022 წ.5.04.   #604 განკარგულებით სტიქია</t>
  </si>
  <si>
    <t>ნაშთი #330  11.03.2021 სკოლ</t>
  </si>
  <si>
    <t>ნაშთი#2476 29.12.2022 სოფლ.პრ</t>
  </si>
  <si>
    <t>ნაშთი #277 15.02.2022 სოფლ.პრ</t>
  </si>
  <si>
    <t>ნაშთი #168 5.02.2021</t>
  </si>
  <si>
    <t>ნაშთი #45 22.01.2019</t>
  </si>
  <si>
    <t>ნაშთი #2752 31.12.2019</t>
  </si>
  <si>
    <t>ნაშთი #506 12.03.2015</t>
  </si>
  <si>
    <t>ნაშთი #1266 26.07.2021 სკოლამდელების ღონისძ.</t>
  </si>
  <si>
    <t>ნაშთი 2685 31.12.2020</t>
  </si>
  <si>
    <t>ნაშთი #2502 17.12.2020</t>
  </si>
  <si>
    <t xml:space="preserve">ნაშთი#301 9.02.2023 მაღალმთიანი </t>
  </si>
  <si>
    <t>M3 კატეგორიის 4 ერთეული ავტობუსის გეგმიური ფლობის შესყიდვა</t>
  </si>
  <si>
    <t>გრანტი-</t>
  </si>
  <si>
    <t>01 01 02</t>
  </si>
  <si>
    <t xml:space="preserve"> მუნიციპალიტეტის მიერ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გაწევა, ასევე, 2023 წელში დაწყებული და მრავალწლიანი ინფრასტრუქტურული ობიექტების სამშენებლო სამუშაოების საზედამხედველო მომსახურება </t>
  </si>
  <si>
    <t xml:space="preserve"> სოფელ მანავში მე-7 და მე-10 ქუჩების რეაბილიტაცია  მთ. 28.12.2023წ. განკ. N2402</t>
  </si>
  <si>
    <t xml:space="preserve"> სოფ. ნინოწმინდაში 21-ე ქუჩის მოასფალტების სამუშაოები მთ. 28.12.2023წ. განკ. N2402</t>
  </si>
  <si>
    <t xml:space="preserve"> სოფ. დუზაგრამის გზის მოასფალტების სამუშაოები მთ. 28.12.2023წ. განკ. N2402</t>
  </si>
  <si>
    <t xml:space="preserve"> სოფ. პატარა ჩაილურში გზისა და მიმდებარე ქუჩის მოასფალტების სამუშაოები მთ. 28.12.2023წ. განკ. N2402</t>
  </si>
  <si>
    <t xml:space="preserve"> მუნიციპალიტეტის მიერ განსახორციელებელი 50000-ზე მეტი ღირებულების სამშენებლო სამუშაოებზე საზედამხედველო მომსახურების შესყიდვა(გზის მოასფალტება)</t>
  </si>
  <si>
    <t xml:space="preserve"> სოფ. დიდ ჩაილურში სკოლის ქუჩის მოასფალტების სამუშაოები მთ. 28.12.2023წ. განკ. N2402</t>
  </si>
  <si>
    <t>სოფელ მანავში 28-ე ქუჩის პირველი შესახვევის რეაბილიტაციის სამუშაოების შესყიდვა მთ. 28.12.2023წ. განკ. N2402</t>
  </si>
  <si>
    <t xml:space="preserve"> სოფელ ბადიაურში კაკლების უბანში საავტომობილო გზის მოასფალტების სამუშაოების შესყიდვა. მთ. 28.12.2023წ. განკ. N2402</t>
  </si>
  <si>
    <t>ქუჩებსა და სკვერებში არსებული სასმელი წყლის სოკოების ხარჯი</t>
  </si>
  <si>
    <t>ქ.საგარეჯოს სკოლამდელი აღზრდის  დაწესებულების სრულფასოვანი ფუნქციონირებისთვის სასმელი წყლის ახალი აღრიცხვის კვანძის მოწყობის ხარჯი</t>
  </si>
  <si>
    <t xml:space="preserve"> სოფ. წყაროსთავის მოსახლეობისათვის სასმელი წყლის მიწოდების უზრუნველსაყოფად სატვირთო ავტომობილის დაქირავება მძღოლთან ერთად</t>
  </si>
  <si>
    <t xml:space="preserve"> მუნიციპალიტეტის მიერ შენობა ნაგებობების მშენებლობის, რეაბილიტაციის, რეკონსტრუქციის სამუშაოებისათვის ასევე, სხვადასხვა სახის ინფრასტრუქტურის სამშენებლო-სარეაბილიტაციო სამუშაოებისათვის, მათ შორის შენობა-ნაგებობების დემონტაჟის სამუშაოებისათვის საჭირო საპროექტო-სახარჯთაღრიცხვო დოკუმენტაციის შედგენის მომსახურების შესყიდვა.</t>
  </si>
  <si>
    <t xml:space="preserve">მუნიციპალიტეტის მიერ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გაწევა, ასევე, 2023 წელში დაწყებული და მრავალწლიანი ინფრასტრუქტურული ობიექტების სამშენებლო სამუშაოების საზედამხედველო მომსახურება </t>
  </si>
  <si>
    <t xml:space="preserve"> სოფელ პატარძეულში სასმელი წყლის არსებული ჭაბურღილის რეაბილიტაციის სამუშაობ</t>
  </si>
  <si>
    <t xml:space="preserve"> სოფ. შიბლიანის სასმელი წყლის ჭაბურღილის რეაბილიტაცია და მაგისტრალური მილსადენის მოწყობის სამუშაოები მთ. 28.12.2023-ის განკ. N2402</t>
  </si>
  <si>
    <t>საგარეჯოს,კახეთის გზატკეცილი#15-ში მდებარე მრავალბინიანი საცხოვრებელი სახლის ფასადისა და სახურავის სარეაბილიტაციო სამუშაოები</t>
  </si>
  <si>
    <t>საგარეჯოს , კახეთის გზატკეცილი N13-ში მრავალბინიანი საცხოვრებელი სახლის ფასადისა და სახურავის სარეაბილიტაცო სამუშაოები/</t>
  </si>
  <si>
    <t xml:space="preserve"> მუნიციპალიტეტის მიერ განსახორციელებელი 50000-ზე მეტი ღირებულების სამშენებლო სამუშაოებზე საზედამხედველო მომსახურების შესყიდვა(საცხოვრებელი შენობის გადახურვა)</t>
  </si>
  <si>
    <t>2024-2025 წლების განმავლობაში მუნიციპალიტეტში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</t>
  </si>
  <si>
    <t xml:space="preserve"> მუნიციპალიტეტის მიერ განსახორციელებელ 50000-ზე მეტი ღირებულების სამშენებლო სამუშაოებზე საზედამხედველო მომსახურების შესყიდვა(სკვერის რეაბილიტაცია)</t>
  </si>
  <si>
    <t>2024-2025 წლების განმავლობაში  მუნიციპალიტეტში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</t>
  </si>
  <si>
    <t>საგარეჯოს მუნიციპალიტეტის საჯარო სკოლების მოსწავლეთა ტრანსპორტით უზრუნველყოფის მომსახურება მთავრობის 05.01.2024 წ. N56 განკ.</t>
  </si>
  <si>
    <t>საგარეჯოს მუნიციპალიტეტის საჯარო სკოლების მოსწავლეთა ტრანსპორტით უზრუნველყოფის მომსახურება- მთავრობის 05.01.2024 წ. N56 განკ.</t>
  </si>
  <si>
    <t xml:space="preserve"> სოფ. კაკაბეთში არსებული სპორტული მოედნის სარეაბილიტაციო სამუშაოები</t>
  </si>
  <si>
    <t xml:space="preserve"> სოფელ გომბორის სპორტდარბაზში არსებული ცენტრალური გათბობის რადიატორებისათვის ფასონური ნაწილების (მილები და მათი დამაკავშირებელი ნაწილები) შესყიდვა</t>
  </si>
  <si>
    <t>30.01.2024-31.12.2024</t>
  </si>
  <si>
    <t>15.06.2023             05.05.2024</t>
  </si>
  <si>
    <t>30.11.2022-10.05.2023</t>
  </si>
  <si>
    <t>22.11.2022-10.07.2023</t>
  </si>
  <si>
    <t>11.07.2023-28.11.2023</t>
  </si>
  <si>
    <t>27.12.2021-29.04.2022</t>
  </si>
  <si>
    <t>22.03.2023-31.12.2023</t>
  </si>
  <si>
    <t>19.12.2022-31.07.2023</t>
  </si>
  <si>
    <t>28.07.2023-21.11.2023</t>
  </si>
  <si>
    <t>შპს ემ ბი ჯი კომპანია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</si>
</sst>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Sylfaen"/>
      <family val="1"/>
      <charset val="204"/>
    </font>
    <font>
      <sz val="11"/>
      <color indexed="8"/>
      <name val="Calibri"/>
      <family val="2"/>
    </font>
    <font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b/>
      <sz val="8"/>
      <color indexed="8"/>
      <name val="Sylfaen"/>
      <family val="1"/>
      <charset val="204"/>
    </font>
    <font>
      <sz val="8"/>
      <name val="Sylfaen"/>
      <family val="1"/>
      <charset val="204"/>
    </font>
    <font>
      <sz val="10"/>
      <name val="Arial"/>
      <family val="2"/>
      <charset val="204"/>
    </font>
    <font>
      <sz val="8"/>
      <color rgb="FF363636"/>
      <name val="Sylfaen"/>
      <family val="1"/>
      <charset val="204"/>
    </font>
    <font>
      <sz val="8"/>
      <color rgb="FF222222"/>
      <name val="Sylfaen"/>
      <family val="1"/>
      <charset val="204"/>
    </font>
    <font>
      <b/>
      <sz val="8"/>
      <name val="Sylfaen"/>
      <family val="1"/>
      <charset val="204"/>
    </font>
    <font>
      <sz val="8"/>
      <color rgb="FFFF0000"/>
      <name val="Sylfaen"/>
      <family val="1"/>
      <charset val="204"/>
    </font>
    <font>
      <sz val="7"/>
      <color rgb="FF000000"/>
      <name val="Sylfaen"/>
      <family val="1"/>
      <charset val="204"/>
    </font>
    <font>
      <sz val="8"/>
      <color rgb="FF222222"/>
      <name val="Verdana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7"/>
      <name val="Calibri"/>
      <family val="2"/>
    </font>
    <font>
      <b/>
      <sz val="8"/>
      <color theme="1"/>
      <name val="Sylfaen"/>
      <family val="1"/>
      <charset val="204"/>
    </font>
    <font>
      <b/>
      <sz val="8"/>
      <color rgb="FF22222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8" fillId="0" borderId="0"/>
  </cellStyleXfs>
  <cellXfs count="199">
    <xf numFmtId="0" fontId="0" fillId="0" borderId="0" xfId="0"/>
    <xf numFmtId="0" fontId="2" fillId="2" borderId="0" xfId="1" applyFont="1" applyFill="1"/>
    <xf numFmtId="164" fontId="4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164" fontId="5" fillId="2" borderId="1" xfId="0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vertical="top" wrapText="1" readingOrder="1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top" wrapText="1" readingOrder="1"/>
    </xf>
    <xf numFmtId="164" fontId="9" fillId="2" borderId="1" xfId="0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left" vertical="top" wrapText="1"/>
    </xf>
    <xf numFmtId="164" fontId="2" fillId="2" borderId="4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top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1" fontId="2" fillId="2" borderId="0" xfId="1" applyNumberFormat="1" applyFont="1" applyFill="1"/>
    <xf numFmtId="49" fontId="2" fillId="2" borderId="0" xfId="1" applyNumberFormat="1" applyFont="1" applyFill="1" applyAlignment="1">
      <alignment horizontal="center"/>
    </xf>
    <xf numFmtId="164" fontId="7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 readingOrder="1"/>
    </xf>
    <xf numFmtId="164" fontId="10" fillId="2" borderId="1" xfId="0" applyNumberFormat="1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top" wrapText="1" readingOrder="1"/>
    </xf>
    <xf numFmtId="164" fontId="5" fillId="2" borderId="1" xfId="1" applyNumberFormat="1" applyFont="1" applyFill="1" applyBorder="1" applyAlignment="1">
      <alignment horizontal="center" vertical="top" wrapText="1" readingOrder="1"/>
    </xf>
    <xf numFmtId="164" fontId="12" fillId="2" borderId="1" xfId="1" applyNumberFormat="1" applyFont="1" applyFill="1" applyBorder="1" applyAlignment="1">
      <alignment wrapText="1"/>
    </xf>
    <xf numFmtId="0" fontId="2" fillId="2" borderId="1" xfId="1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4" fillId="2" borderId="3" xfId="3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164" fontId="2" fillId="2" borderId="3" xfId="1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right" wrapText="1"/>
    </xf>
    <xf numFmtId="164" fontId="7" fillId="2" borderId="1" xfId="2" applyNumberFormat="1" applyFont="1" applyFill="1" applyBorder="1" applyAlignment="1">
      <alignment horizont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wrapText="1"/>
    </xf>
    <xf numFmtId="164" fontId="4" fillId="2" borderId="1" xfId="4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wrapText="1"/>
    </xf>
    <xf numFmtId="1" fontId="7" fillId="2" borderId="1" xfId="2" applyNumberFormat="1" applyFont="1" applyFill="1" applyBorder="1" applyAlignment="1">
      <alignment horizontal="center" wrapText="1"/>
    </xf>
    <xf numFmtId="1" fontId="2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top" wrapText="1" readingOrder="1"/>
    </xf>
    <xf numFmtId="165" fontId="4" fillId="2" borderId="1" xfId="3" applyNumberFormat="1" applyFont="1" applyFill="1" applyBorder="1" applyAlignment="1">
      <alignment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vertical="top" wrapText="1" readingOrder="1"/>
    </xf>
    <xf numFmtId="49" fontId="2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 readingOrder="1"/>
    </xf>
    <xf numFmtId="1" fontId="2" fillId="2" borderId="1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left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left" wrapText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4" fontId="4" fillId="2" borderId="4" xfId="3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vertical="top" wrapText="1" readingOrder="1"/>
    </xf>
    <xf numFmtId="164" fontId="4" fillId="2" borderId="7" xfId="3" applyNumberFormat="1" applyFont="1" applyFill="1" applyBorder="1" applyAlignment="1">
      <alignment horizontal="center" wrapText="1"/>
    </xf>
    <xf numFmtId="0" fontId="5" fillId="2" borderId="2" xfId="1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vertical="top" wrapText="1" readingOrder="1"/>
    </xf>
    <xf numFmtId="165" fontId="7" fillId="2" borderId="1" xfId="2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wrapText="1"/>
    </xf>
    <xf numFmtId="165" fontId="4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/>
    <xf numFmtId="165" fontId="4" fillId="2" borderId="1" xfId="1" applyNumberFormat="1" applyFont="1" applyFill="1" applyBorder="1" applyAlignment="1">
      <alignment horizontal="right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wrapText="1"/>
    </xf>
    <xf numFmtId="165" fontId="7" fillId="2" borderId="1" xfId="2" applyNumberFormat="1" applyFont="1" applyFill="1" applyBorder="1"/>
    <xf numFmtId="165" fontId="7" fillId="2" borderId="1" xfId="1" applyNumberFormat="1" applyFont="1" applyFill="1" applyBorder="1"/>
    <xf numFmtId="165" fontId="4" fillId="2" borderId="1" xfId="1" applyNumberFormat="1" applyFont="1" applyFill="1" applyBorder="1"/>
    <xf numFmtId="165" fontId="4" fillId="2" borderId="1" xfId="0" applyNumberFormat="1" applyFont="1" applyFill="1" applyBorder="1"/>
    <xf numFmtId="165" fontId="7" fillId="2" borderId="1" xfId="2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/>
    <xf numFmtId="165" fontId="5" fillId="2" borderId="1" xfId="0" applyNumberFormat="1" applyFont="1" applyFill="1" applyBorder="1" applyAlignment="1">
      <alignment horizontal="center" vertical="top" wrapText="1" readingOrder="1"/>
    </xf>
    <xf numFmtId="165" fontId="11" fillId="2" borderId="1" xfId="2" applyNumberFormat="1" applyFont="1" applyFill="1" applyBorder="1" applyAlignment="1">
      <alignment wrapText="1"/>
    </xf>
    <xf numFmtId="165" fontId="4" fillId="2" borderId="1" xfId="1" applyNumberFormat="1" applyFont="1" applyFill="1" applyBorder="1" applyAlignment="1">
      <alignment horizontal="left" vertical="center" wrapText="1"/>
    </xf>
    <xf numFmtId="165" fontId="4" fillId="2" borderId="1" xfId="3" applyNumberFormat="1" applyFont="1" applyFill="1" applyBorder="1"/>
    <xf numFmtId="1" fontId="4" fillId="2" borderId="1" xfId="1" applyNumberFormat="1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2" fontId="15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165" fontId="6" fillId="2" borderId="1" xfId="1" applyNumberFormat="1" applyFont="1" applyFill="1" applyBorder="1"/>
    <xf numFmtId="164" fontId="10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" fontId="2" fillId="2" borderId="9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0" fontId="4" fillId="2" borderId="3" xfId="1" applyNumberFormat="1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164" fontId="7" fillId="2" borderId="0" xfId="2" applyNumberFormat="1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top" wrapText="1" readingOrder="1"/>
    </xf>
    <xf numFmtId="0" fontId="5" fillId="2" borderId="5" xfId="0" applyNumberFormat="1" applyFont="1" applyFill="1" applyBorder="1" applyAlignment="1">
      <alignment horizontal="center" vertical="top" wrapText="1" readingOrder="1"/>
    </xf>
    <xf numFmtId="0" fontId="5" fillId="2" borderId="3" xfId="0" applyNumberFormat="1" applyFont="1" applyFill="1" applyBorder="1" applyAlignment="1">
      <alignment horizontal="center" vertical="top" wrapText="1" readingOrder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164" fontId="4" fillId="2" borderId="2" xfId="3" applyNumberFormat="1" applyFont="1" applyFill="1" applyBorder="1" applyAlignment="1">
      <alignment horizontal="center" wrapText="1"/>
    </xf>
    <xf numFmtId="164" fontId="4" fillId="2" borderId="3" xfId="3" applyNumberFormat="1" applyFont="1" applyFill="1" applyBorder="1" applyAlignment="1">
      <alignment horizont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5" fillId="2" borderId="3" xfId="1" applyNumberFormat="1" applyFont="1" applyFill="1" applyBorder="1" applyAlignment="1">
      <alignment horizontal="center" vertical="center" wrapText="1" readingOrder="1"/>
    </xf>
    <xf numFmtId="164" fontId="4" fillId="2" borderId="2" xfId="1" applyNumberFormat="1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wrapText="1"/>
    </xf>
    <xf numFmtId="0" fontId="4" fillId="2" borderId="3" xfId="1" applyNumberFormat="1" applyFont="1" applyFill="1" applyBorder="1" applyAlignment="1">
      <alignment horizontal="center" wrapText="1"/>
    </xf>
    <xf numFmtId="1" fontId="4" fillId="2" borderId="2" xfId="3" applyNumberFormat="1" applyFont="1" applyFill="1" applyBorder="1" applyAlignment="1">
      <alignment horizontal="center" wrapText="1"/>
    </xf>
    <xf numFmtId="1" fontId="4" fillId="2" borderId="5" xfId="3" applyNumberFormat="1" applyFont="1" applyFill="1" applyBorder="1" applyAlignment="1">
      <alignment horizontal="center" wrapText="1"/>
    </xf>
    <xf numFmtId="1" fontId="4" fillId="2" borderId="3" xfId="3" applyNumberFormat="1" applyFont="1" applyFill="1" applyBorder="1" applyAlignment="1">
      <alignment horizontal="center" wrapText="1"/>
    </xf>
    <xf numFmtId="164" fontId="4" fillId="2" borderId="5" xfId="3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1" fontId="2" fillId="2" borderId="0" xfId="0" applyNumberFormat="1" applyFont="1" applyFill="1"/>
    <xf numFmtId="0" fontId="5" fillId="2" borderId="1" xfId="0" applyNumberFormat="1" applyFont="1" applyFill="1" applyBorder="1" applyAlignment="1">
      <alignment vertical="top" wrapText="1" readingOrder="1"/>
    </xf>
    <xf numFmtId="0" fontId="14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  <xf numFmtId="0" fontId="4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</cellXfs>
  <cellStyles count="5">
    <cellStyle name="Normal" xfId="0" builtinId="0"/>
    <cellStyle name="Normal 2" xfId="4"/>
    <cellStyle name="Normal 4" xfId="1"/>
    <cellStyle name="Normal 5" xfId="3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" name="TextBox 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" name="TextBox 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4" name="TextBox 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5" name="TextBox 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" name="TextBox 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" name="TextBox 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" name="TextBox 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9" name="TextBox 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" name="TextBox 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" name="TextBox 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2" name="TextBox 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" name="TextBox 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" name="TextBox 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5" name="TextBox 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6" name="TextBox 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" name="TextBox 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" name="TextBox 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" name="TextBox 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" name="TextBox 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" name="TextBox 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" name="TextBox 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3" name="TextBox 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" name="TextBox 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" name="TextBox 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6" name="TextBox 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" name="TextBox 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" name="TextBox 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" name="TextBox 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" name="TextBox 2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1" name="TextBox 3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2" name="TextBox 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3" name="TextBox 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4" name="TextBox 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" name="TextBox 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" name="TextBox 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" name="TextBox 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" name="TextBox 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" name="TextBox 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" name="TextBox 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" name="TextBox 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2" name="TextBox 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3" name="TextBox 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4" name="TextBox 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5" name="TextBox 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6" name="TextBox 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7" name="TextBox 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8" name="TextBox 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9" name="TextBox 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0" name="TextBox 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" name="TextBox 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2" name="TextBox 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3" name="TextBox 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" name="TextBox 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" name="TextBox 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6" name="TextBox 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7" name="TextBox 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8" name="TextBox 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9" name="TextBox 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" name="TextBox 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" name="TextBox 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" name="TextBox 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" name="TextBox 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" name="TextBox 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" name="TextBox 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" name="TextBox 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" name="TextBox 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8" name="TextBox 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9" name="TextBox 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0" name="TextBox 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1" name="TextBox 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2" name="TextBox 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3" name="TextBox 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4" name="TextBox 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5" name="TextBox 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6" name="TextBox 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7" name="TextBox 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" name="TextBox 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9" name="TextBox 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0" name="TextBox 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" name="TextBox 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2" name="TextBox 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3" name="TextBox 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4" name="TextBox 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5" name="TextBox 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6" name="TextBox 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7" name="TextBox 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8" name="TextBox 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9" name="TextBox 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0" name="TextBox 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1" name="TextBox 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2" name="TextBox 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3" name="TextBox 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4" name="TextBox 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5" name="TextBox 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6" name="TextBox 9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7" name="TextBox 9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8" name="TextBox 9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9" name="TextBox 9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0" name="TextBox 9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1" name="TextBox 10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2" name="TextBox 10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3" name="TextBox 10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4" name="TextBox 10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5" name="TextBox 10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6" name="TextBox 1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7" name="TextBox 1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8" name="TextBox 10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9" name="TextBox 10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0" name="TextBox 1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1" name="TextBox 1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2" name="TextBox 11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3" name="TextBox 11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4" name="TextBox 1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5" name="TextBox 1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6" name="TextBox 11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7" name="TextBox 11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8" name="TextBox 1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9" name="TextBox 1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0" name="TextBox 11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1" name="TextBox 12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2" name="TextBox 1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3" name="TextBox 1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4" name="TextBox 1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5" name="TextBox 1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6" name="TextBox 1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7" name="TextBox 1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8" name="TextBox 12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29" name="TextBox 12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0" name="TextBox 1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1" name="TextBox 1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2" name="TextBox 13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3" name="TextBox 13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4" name="TextBox 1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5" name="TextBox 1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6" name="TextBox 13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7" name="TextBox 13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8" name="TextBox 1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39" name="TextBox 1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0" name="TextBox 13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1" name="TextBox 14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2" name="TextBox 1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3" name="TextBox 1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4" name="TextBox 14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5" name="TextBox 14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6" name="TextBox 14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" name="TextBox 14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" name="TextBox 14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" name="TextBox 14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" name="TextBox 1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" name="TextBox 1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" name="TextBox 15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" name="TextBox 15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" name="TextBox 15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5" name="TextBox 15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6" name="TextBox 15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7" name="TextBox 15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8" name="TextBox 15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9" name="TextBox 15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60" name="TextBox 15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61" name="TextBox 16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62" name="TextBox 16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63" name="TextBox 16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4" name="TextBox 16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5" name="TextBox 16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6" name="TextBox 16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7" name="TextBox 16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68" name="TextBox 167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69" name="TextBox 168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70" name="TextBox 169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71" name="TextBox 170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84731" cy="278089"/>
    <xdr:sp macro="" textlink="">
      <xdr:nvSpPr>
        <xdr:cNvPr id="172" name="TextBox 171"/>
        <xdr:cNvSpPr txBox="1"/>
      </xdr:nvSpPr>
      <xdr:spPr>
        <a:xfrm>
          <a:off x="7795260" y="1264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84731" cy="278089"/>
    <xdr:sp macro="" textlink="">
      <xdr:nvSpPr>
        <xdr:cNvPr id="173" name="TextBox 172"/>
        <xdr:cNvSpPr txBox="1"/>
      </xdr:nvSpPr>
      <xdr:spPr>
        <a:xfrm>
          <a:off x="7795260" y="1264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92428" cy="278089"/>
    <xdr:sp macro="" textlink="">
      <xdr:nvSpPr>
        <xdr:cNvPr id="174" name="TextBox 173"/>
        <xdr:cNvSpPr txBox="1"/>
      </xdr:nvSpPr>
      <xdr:spPr>
        <a:xfrm>
          <a:off x="6309360" y="1264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92428" cy="278089"/>
    <xdr:sp macro="" textlink="">
      <xdr:nvSpPr>
        <xdr:cNvPr id="175" name="TextBox 174"/>
        <xdr:cNvSpPr txBox="1"/>
      </xdr:nvSpPr>
      <xdr:spPr>
        <a:xfrm>
          <a:off x="6309360" y="1264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76" name="TextBox 17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77" name="TextBox 17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78" name="TextBox 17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79" name="TextBox 17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0" name="TextBox 17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1" name="TextBox 18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2" name="TextBox 18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3" name="TextBox 18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4" name="TextBox 18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5" name="TextBox 18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6" name="TextBox 18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7" name="TextBox 18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8" name="TextBox 18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89" name="TextBox 18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0" name="TextBox 18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1" name="TextBox 19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2" name="TextBox 19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3" name="TextBox 19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4" name="TextBox 19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5" name="TextBox 19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6" name="TextBox 19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7" name="TextBox 19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8" name="TextBox 19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99" name="TextBox 19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0" name="TextBox 19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1" name="TextBox 20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2" name="TextBox 20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3" name="TextBox 20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4" name="TextBox 20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5" name="TextBox 20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6" name="TextBox 20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7" name="TextBox 20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8" name="TextBox 20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09" name="TextBox 20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10" name="TextBox 20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11" name="TextBox 21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2" name="TextBox 21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3" name="TextBox 21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4" name="TextBox 21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5" name="TextBox 21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6" name="TextBox 21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7" name="TextBox 21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8" name="TextBox 21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19" name="TextBox 21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20" name="TextBox 21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21" name="TextBox 22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22" name="TextBox 22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23" name="TextBox 22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24" name="TextBox 223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25" name="TextBox 224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26" name="TextBox 225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27" name="TextBox 226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28" name="TextBox 22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29" name="TextBox 22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0" name="TextBox 22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1" name="TextBox 23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2" name="TextBox 23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3" name="TextBox 23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4" name="TextBox 23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5" name="TextBox 23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6" name="TextBox 23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7" name="TextBox 23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8" name="TextBox 23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39" name="TextBox 23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40" name="TextBox 239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41" name="TextBox 240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42" name="TextBox 241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43" name="TextBox 242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44" name="TextBox 24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45" name="TextBox 24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46" name="TextBox 24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47" name="TextBox 24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48" name="TextBox 24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49" name="TextBox 24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50" name="TextBox 24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51" name="TextBox 25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52" name="TextBox 25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53" name="TextBox 25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54" name="TextBox 25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255" name="TextBox 25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56" name="TextBox 25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57" name="TextBox 25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58" name="TextBox 25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59" name="TextBox 25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0" name="TextBox 25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1" name="TextBox 26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2" name="TextBox 26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3" name="TextBox 26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4" name="TextBox 26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5" name="TextBox 26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6" name="TextBox 26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7" name="TextBox 26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8" name="TextBox 26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9" name="TextBox 26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0" name="TextBox 26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1" name="TextBox 27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2" name="TextBox 27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3" name="TextBox 27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4" name="TextBox 27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5" name="TextBox 27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6" name="TextBox 27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7" name="TextBox 27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8" name="TextBox 27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9" name="TextBox 27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0" name="TextBox 27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1" name="TextBox 28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2" name="TextBox 28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3" name="TextBox 28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4" name="TextBox 28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5" name="TextBox 28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6" name="TextBox 28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7" name="TextBox 28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8" name="TextBox 28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89" name="TextBox 28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90" name="TextBox 28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91" name="TextBox 29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2" name="TextBox 29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3" name="TextBox 29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4" name="TextBox 29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5" name="TextBox 29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6" name="TextBox 29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7" name="TextBox 29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8" name="TextBox 29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99" name="TextBox 29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0" name="TextBox 29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" name="TextBox 30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" name="TextBox 30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" name="TextBox 30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04" name="TextBox 303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05" name="TextBox 304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06" name="TextBox 305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07" name="TextBox 306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8" name="TextBox 30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9" name="TextBox 30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0" name="TextBox 30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1" name="TextBox 31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2" name="TextBox 31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3" name="TextBox 31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4" name="TextBox 31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5" name="TextBox 31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6" name="TextBox 31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7" name="TextBox 31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8" name="TextBox 31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19" name="TextBox 31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20" name="TextBox 319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21" name="TextBox 320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22" name="TextBox 321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323" name="TextBox 322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24" name="TextBox 32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25" name="TextBox 32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26" name="TextBox 32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27" name="TextBox 32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28" name="TextBox 32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29" name="TextBox 32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0" name="TextBox 32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1" name="TextBox 33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2" name="TextBox 33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3" name="TextBox 33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4" name="TextBox 33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5" name="TextBox 33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6" name="TextBox 33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7" name="TextBox 33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8" name="TextBox 33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39" name="TextBox 33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0" name="TextBox 33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1" name="TextBox 34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2" name="TextBox 34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3" name="TextBox 34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4" name="TextBox 34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5" name="TextBox 34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6" name="TextBox 34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47" name="TextBox 34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48" name="TextBox 3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49" name="TextBox 3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0" name="TextBox 3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1" name="TextBox 3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2" name="TextBox 3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3" name="TextBox 3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4" name="TextBox 3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5" name="TextBox 3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6" name="TextBox 3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7" name="TextBox 3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8" name="TextBox 3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59" name="TextBox 3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0" name="TextBox 3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1" name="TextBox 3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2" name="TextBox 3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3" name="TextBox 3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4" name="TextBox 3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5" name="TextBox 3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6" name="TextBox 3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7" name="TextBox 3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8" name="TextBox 3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69" name="TextBox 3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0" name="TextBox 3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1" name="TextBox 3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2" name="TextBox 3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3" name="TextBox 3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4" name="TextBox 3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5" name="TextBox 3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6" name="TextBox 3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7" name="TextBox 3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8" name="TextBox 3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79" name="TextBox 3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0" name="TextBox 3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1" name="TextBox 3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2" name="TextBox 38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3" name="TextBox 38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4" name="TextBox 38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5" name="TextBox 38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6" name="TextBox 38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7" name="TextBox 38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8" name="TextBox 38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89" name="TextBox 38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0" name="TextBox 3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1" name="TextBox 3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2" name="TextBox 3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3" name="TextBox 3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4" name="TextBox 3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5" name="TextBox 3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6" name="TextBox 3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7" name="TextBox 3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8" name="TextBox 3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99" name="TextBox 3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0" name="TextBox 3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1" name="TextBox 4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2" name="TextBox 4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3" name="TextBox 4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4" name="TextBox 4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5" name="TextBox 4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6" name="TextBox 4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7" name="TextBox 4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8" name="TextBox 4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09" name="TextBox 4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0" name="TextBox 4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1" name="TextBox 4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2" name="TextBox 4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3" name="TextBox 4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4" name="TextBox 4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5" name="TextBox 4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6" name="TextBox 4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7" name="TextBox 4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8" name="TextBox 4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419" name="TextBox 4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0" name="TextBox 41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1" name="TextBox 42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2" name="TextBox 4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3" name="TextBox 4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4" name="TextBox 4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5" name="TextBox 4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6" name="TextBox 4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7" name="TextBox 4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8" name="TextBox 42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29" name="TextBox 42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0" name="TextBox 4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1" name="TextBox 4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2" name="TextBox 43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3" name="TextBox 43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4" name="TextBox 4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5" name="TextBox 4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6" name="TextBox 43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7" name="TextBox 43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8" name="TextBox 4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39" name="TextBox 4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0" name="TextBox 43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1" name="TextBox 44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2" name="TextBox 4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3" name="TextBox 4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4" name="TextBox 44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5" name="TextBox 44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6" name="TextBox 44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7" name="TextBox 44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8" name="TextBox 44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49" name="TextBox 44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0" name="TextBox 4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1" name="TextBox 4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2" name="TextBox 45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3" name="TextBox 45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4" name="TextBox 45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5" name="TextBox 45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6" name="TextBox 45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7" name="TextBox 45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8" name="TextBox 45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59" name="TextBox 45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0" name="TextBox 45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1" name="TextBox 46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2" name="TextBox 46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3" name="TextBox 46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4" name="TextBox 46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5" name="TextBox 46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6" name="TextBox 46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7" name="TextBox 46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8" name="TextBox 46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69" name="TextBox 46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0" name="TextBox 46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1" name="TextBox 47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2" name="TextBox 47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3" name="TextBox 47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4" name="TextBox 47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5" name="TextBox 47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6" name="TextBox 47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7" name="TextBox 47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8" name="TextBox 47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79" name="TextBox 47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0" name="TextBox 47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1" name="TextBox 48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2" name="TextBox 4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3" name="TextBox 4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4" name="TextBox 4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5" name="TextBox 4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6" name="TextBox 4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7" name="TextBox 4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8" name="TextBox 4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89" name="TextBox 4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90" name="TextBox 4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491" name="TextBox 4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492" name="TextBox 49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493" name="TextBox 49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494" name="TextBox 49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495" name="TextBox 49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500" name="TextBox 499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501" name="TextBox 500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502" name="TextBox 501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503" name="TextBox 502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04" name="TextBox 50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05" name="TextBox 50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06" name="TextBox 50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07" name="TextBox 50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08" name="TextBox 5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09" name="TextBox 5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0" name="TextBox 5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1" name="TextBox 5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2" name="TextBox 5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3" name="TextBox 5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4" name="TextBox 5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5" name="TextBox 5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6" name="TextBox 5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17" name="TextBox 5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18" name="TextBox 5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19" name="TextBox 5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0" name="TextBox 51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1" name="TextBox 52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2" name="TextBox 5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3" name="TextBox 5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4" name="TextBox 5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5" name="TextBox 5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6" name="TextBox 5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27" name="TextBox 5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32" name="TextBox 53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33" name="TextBox 53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34" name="TextBox 53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35" name="TextBox 53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36" name="TextBox 5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37" name="TextBox 5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38" name="TextBox 5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39" name="TextBox 5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0" name="TextBox 5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1" name="TextBox 5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2" name="TextBox 5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3" name="TextBox 5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4" name="TextBox 5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5" name="TextBox 5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6" name="TextBox 5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7" name="TextBox 5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8" name="TextBox 5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49" name="TextBox 5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0" name="TextBox 5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1" name="TextBox 5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2" name="TextBox 5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3" name="TextBox 5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4" name="TextBox 5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5" name="TextBox 5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6" name="TextBox 5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7" name="TextBox 5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8" name="TextBox 5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59" name="TextBox 5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60" name="TextBox 55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61" name="TextBox 56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62" name="TextBox 56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63" name="TextBox 56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64" name="TextBox 5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65" name="TextBox 5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66" name="TextBox 5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67" name="TextBox 5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68" name="TextBox 5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69" name="TextBox 5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0" name="TextBox 56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1" name="TextBox 57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2" name="TextBox 57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3" name="TextBox 57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4" name="TextBox 57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5" name="TextBox 57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6" name="TextBox 57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7" name="TextBox 57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8" name="TextBox 57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579" name="TextBox 57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80" name="TextBox 5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81" name="TextBox 5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82" name="TextBox 58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83" name="TextBox 58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84" name="TextBox 5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85" name="TextBox 5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86" name="TextBox 5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87" name="TextBox 5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88" name="TextBox 58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89" name="TextBox 58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90" name="TextBox 5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91" name="TextBox 5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92" name="TextBox 5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93" name="TextBox 5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94" name="TextBox 5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595" name="TextBox 5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96" name="TextBox 5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97" name="TextBox 5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98" name="TextBox 5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599" name="TextBox 5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0" name="TextBox 5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1" name="TextBox 6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602" name="TextBox 60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603" name="TextBox 60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4" name="TextBox 6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5" name="TextBox 6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6" name="TextBox 6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7" name="TextBox 6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8" name="TextBox 6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09" name="TextBox 6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0" name="TextBox 6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1" name="TextBox 6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2" name="TextBox 6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3" name="TextBox 6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4" name="TextBox 6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5" name="TextBox 6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6" name="TextBox 6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7" name="TextBox 6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8" name="TextBox 6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19" name="TextBox 6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0" name="TextBox 6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1" name="TextBox 6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2" name="TextBox 6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3" name="TextBox 6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4" name="TextBox 6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5" name="TextBox 6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6" name="TextBox 6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7" name="TextBox 6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8" name="TextBox 6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29" name="TextBox 6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0" name="TextBox 62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1" name="TextBox 63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2" name="TextBox 6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3" name="TextBox 6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4" name="TextBox 6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5" name="TextBox 6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6" name="TextBox 6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7" name="TextBox 6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8" name="TextBox 6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39" name="TextBox 6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0" name="TextBox 6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1" name="TextBox 6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2" name="TextBox 6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3" name="TextBox 6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4" name="TextBox 6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5" name="TextBox 6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6" name="TextBox 6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7" name="TextBox 6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8" name="TextBox 6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49" name="TextBox 6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0" name="TextBox 6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1" name="TextBox 6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2" name="TextBox 6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3" name="TextBox 6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4" name="TextBox 6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5" name="TextBox 6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6" name="TextBox 6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7" name="TextBox 6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8" name="TextBox 6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59" name="TextBox 6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0" name="TextBox 6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1" name="TextBox 6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2" name="TextBox 6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3" name="TextBox 6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4" name="TextBox 6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5" name="TextBox 6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6" name="TextBox 6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7" name="TextBox 6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8" name="TextBox 6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69" name="TextBox 6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0" name="TextBox 6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1" name="TextBox 6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2" name="TextBox 6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3" name="TextBox 6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4" name="TextBox 6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5" name="TextBox 6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6" name="TextBox 6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7" name="TextBox 6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8" name="TextBox 6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679" name="TextBox 6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0" name="TextBox 67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1" name="TextBox 68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2" name="TextBox 6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3" name="TextBox 6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4" name="TextBox 6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5" name="TextBox 6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6" name="TextBox 6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7" name="TextBox 6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8" name="TextBox 6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89" name="TextBox 6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0" name="TextBox 6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1" name="TextBox 6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2" name="TextBox 6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3" name="TextBox 6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4" name="TextBox 6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5" name="TextBox 6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6" name="TextBox 69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7" name="TextBox 69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8" name="TextBox 69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699" name="TextBox 69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0" name="TextBox 69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1" name="TextBox 70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2" name="TextBox 70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3" name="TextBox 70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4" name="TextBox 70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5" name="TextBox 70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6" name="TextBox 7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7" name="TextBox 7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8" name="TextBox 70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09" name="TextBox 70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0" name="TextBox 7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1" name="TextBox 7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2" name="TextBox 71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3" name="TextBox 71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4" name="TextBox 7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5" name="TextBox 7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6" name="TextBox 71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7" name="TextBox 71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8" name="TextBox 7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19" name="TextBox 7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0" name="TextBox 71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1" name="TextBox 72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2" name="TextBox 7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3" name="TextBox 7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4" name="TextBox 7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5" name="TextBox 7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6" name="TextBox 7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7" name="TextBox 7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8" name="TextBox 72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29" name="TextBox 72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0" name="TextBox 7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1" name="TextBox 7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2" name="TextBox 73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3" name="TextBox 73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4" name="TextBox 7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5" name="TextBox 7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6" name="TextBox 73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7" name="TextBox 73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8" name="TextBox 7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39" name="TextBox 7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0" name="TextBox 73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1" name="TextBox 74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2" name="TextBox 7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3" name="TextBox 7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4" name="TextBox 74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5" name="TextBox 74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6" name="TextBox 74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7" name="TextBox 74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8" name="TextBox 74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49" name="TextBox 74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0" name="TextBox 7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1" name="TextBox 7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2" name="TextBox 75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3" name="TextBox 75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4" name="TextBox 75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5" name="TextBox 75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6" name="TextBox 75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57" name="TextBox 75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58" name="TextBox 7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59" name="TextBox 7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60" name="TextBox 75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61" name="TextBox 76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62" name="TextBox 76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63" name="TextBox 76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64" name="TextBox 76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65" name="TextBox 76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74" name="TextBox 77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75" name="TextBox 77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76" name="TextBox 77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777" name="TextBox 77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78" name="TextBox 7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79" name="TextBox 7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0" name="TextBox 7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1" name="TextBox 7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2" name="TextBox 78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3" name="TextBox 78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4" name="TextBox 78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5" name="TextBox 78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6" name="TextBox 78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787" name="TextBox 78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88" name="TextBox 7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89" name="TextBox 7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0" name="TextBox 7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1" name="TextBox 7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2" name="TextBox 7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3" name="TextBox 7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4" name="TextBox 7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5" name="TextBox 7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6" name="TextBox 79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797" name="TextBox 79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02" name="TextBox 80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03" name="TextBox 80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04" name="TextBox 80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05" name="TextBox 80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06" name="TextBox 8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07" name="TextBox 8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08" name="TextBox 8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09" name="TextBox 8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0" name="TextBox 8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1" name="TextBox 8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2" name="TextBox 8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3" name="TextBox 8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4" name="TextBox 8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5" name="TextBox 8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6" name="TextBox 8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7" name="TextBox 8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8" name="TextBox 8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19" name="TextBox 8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0" name="TextBox 8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1" name="TextBox 8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2" name="TextBox 8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3" name="TextBox 8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4" name="TextBox 8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5" name="TextBox 8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6" name="TextBox 8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7" name="TextBox 8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8" name="TextBox 8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29" name="TextBox 8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30" name="TextBox 82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31" name="TextBox 83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32" name="TextBox 83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33" name="TextBox 83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34" name="TextBox 8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35" name="TextBox 8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36" name="TextBox 8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37" name="TextBox 8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38" name="TextBox 8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39" name="TextBox 8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40" name="TextBox 8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41" name="TextBox 8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2" name="TextBox 84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3" name="TextBox 84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4" name="TextBox 84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5" name="TextBox 84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6" name="TextBox 84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7" name="TextBox 84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8" name="TextBox 84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49" name="TextBox 84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50" name="TextBox 84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851" name="TextBox 85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52" name="TextBox 8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53" name="TextBox 8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54" name="TextBox 8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55" name="TextBox 8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56" name="TextBox 85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57" name="TextBox 85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58" name="TextBox 85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59" name="TextBox 85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60" name="TextBox 8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61" name="TextBox 8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62" name="TextBox 8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63" name="TextBox 8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64" name="TextBox 86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65" name="TextBox 86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66" name="TextBox 86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67" name="TextBox 86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68" name="TextBox 8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69" name="TextBox 8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70" name="TextBox 8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71" name="TextBox 8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72" name="TextBox 8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873" name="TextBox 8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74" name="TextBox 87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75" name="TextBox 87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76" name="TextBox 87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77" name="TextBox 87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78" name="TextBox 87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879" name="TextBox 87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880" name="TextBox 87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881" name="TextBox 88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882" name="TextBox 88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883" name="TextBox 88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884" name="TextBox 883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885" name="TextBox 884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886" name="TextBox 885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887" name="TextBox 886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88" name="TextBox 88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89" name="TextBox 88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0" name="TextBox 88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1" name="TextBox 89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2" name="TextBox 89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3" name="TextBox 89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4" name="TextBox 89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5" name="TextBox 89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6" name="TextBox 89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7" name="TextBox 89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8" name="TextBox 89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899" name="TextBox 89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900" name="TextBox 8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901" name="TextBox 9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02" name="TextBox 90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03" name="TextBox 90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904" name="TextBox 9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905" name="TextBox 9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06" name="TextBox 9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07" name="TextBox 9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908" name="TextBox 9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909" name="TextBox 9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10" name="TextBox 9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911" name="TextBox 9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2" name="TextBox 91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3" name="TextBox 91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4" name="TextBox 91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5" name="TextBox 91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6" name="TextBox 91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7" name="TextBox 91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8" name="TextBox 91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19" name="TextBox 91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20" name="TextBox 91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21" name="TextBox 92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22" name="TextBox 92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23" name="TextBox 92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24" name="TextBox 923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25" name="TextBox 924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26" name="TextBox 925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27" name="TextBox 926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28" name="TextBox 92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29" name="TextBox 92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0" name="TextBox 92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1" name="TextBox 93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2" name="TextBox 93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3" name="TextBox 93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4" name="TextBox 93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5" name="TextBox 93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6" name="TextBox 93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7" name="TextBox 93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8" name="TextBox 93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39" name="TextBox 93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40" name="TextBox 939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41" name="TextBox 940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42" name="TextBox 941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943" name="TextBox 942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44" name="TextBox 94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45" name="TextBox 94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46" name="TextBox 94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47" name="TextBox 94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48" name="TextBox 94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49" name="TextBox 94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50" name="TextBox 94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51" name="TextBox 95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52" name="TextBox 95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53" name="TextBox 95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54" name="TextBox 95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955" name="TextBox 95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56" name="TextBox 95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57" name="TextBox 95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58" name="TextBox 95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59" name="TextBox 95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0" name="TextBox 95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1" name="TextBox 96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2" name="TextBox 96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3" name="TextBox 96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4" name="TextBox 96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5" name="TextBox 96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6" name="TextBox 96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7" name="TextBox 96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8" name="TextBox 96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69" name="TextBox 96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0" name="TextBox 96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1" name="TextBox 97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2" name="TextBox 97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3" name="TextBox 97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4" name="TextBox 97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5" name="TextBox 97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6" name="TextBox 97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7" name="TextBox 97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8" name="TextBox 97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79" name="TextBox 97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0" name="TextBox 97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1" name="TextBox 98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2" name="TextBox 98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3" name="TextBox 98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4" name="TextBox 98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5" name="TextBox 98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6" name="TextBox 98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7" name="TextBox 98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8" name="TextBox 98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89" name="TextBox 98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90" name="TextBox 98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991" name="TextBox 99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2" name="TextBox 99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3" name="TextBox 99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4" name="TextBox 99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5" name="TextBox 99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6" name="TextBox 99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7" name="TextBox 99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8" name="TextBox 99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999" name="TextBox 99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00" name="TextBox 99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01" name="TextBox 100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02" name="TextBox 100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03" name="TextBox 100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04" name="TextBox 1003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05" name="TextBox 1004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06" name="TextBox 1005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07" name="TextBox 1006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08" name="TextBox 100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09" name="TextBox 100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0" name="TextBox 100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1" name="TextBox 101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2" name="TextBox 101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3" name="TextBox 101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4" name="TextBox 101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5" name="TextBox 101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6" name="TextBox 101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7" name="TextBox 101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8" name="TextBox 101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19" name="TextBox 101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20" name="TextBox 1019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21" name="TextBox 1020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22" name="TextBox 1021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023" name="TextBox 1022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24" name="TextBox 102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25" name="TextBox 102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26" name="TextBox 102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27" name="TextBox 102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28" name="TextBox 102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29" name="TextBox 102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30" name="TextBox 102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31" name="TextBox 103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32" name="TextBox 103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33" name="TextBox 103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34" name="TextBox 103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35" name="TextBox 103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36" name="TextBox 10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37" name="TextBox 10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38" name="TextBox 10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39" name="TextBox 10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40" name="TextBox 10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41" name="TextBox 10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42" name="TextBox 10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43" name="TextBox 10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44" name="TextBox 10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45" name="TextBox 10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46" name="TextBox 104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47" name="TextBox 104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48" name="TextBox 10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49" name="TextBox 10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50" name="TextBox 10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51" name="TextBox 10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2" name="TextBox 1051"/>
        <xdr:cNvSpPr txBox="1"/>
      </xdr:nvSpPr>
      <xdr:spPr>
        <a:xfrm>
          <a:off x="9540240" y="2026920"/>
          <a:ext cx="184731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3" name="TextBox 105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4" name="TextBox 105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5" name="TextBox 105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6" name="TextBox 105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7" name="TextBox 105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8" name="TextBox 105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59" name="TextBox 105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60" name="TextBox 105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61" name="TextBox 106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62" name="TextBox 106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063" name="TextBox 106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64" name="TextBox 10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65" name="TextBox 10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66" name="TextBox 106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67" name="TextBox 106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68" name="TextBox 10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069" name="TextBox 10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70" name="TextBox 106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071" name="TextBox 107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2" name="TextBox 1071"/>
        <xdr:cNvSpPr txBox="1"/>
      </xdr:nvSpPr>
      <xdr:spPr>
        <a:xfrm>
          <a:off x="9540240" y="5318760"/>
          <a:ext cx="184731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3" name="TextBox 1072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4" name="TextBox 1073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5" name="TextBox 1074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6" name="TextBox 1075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7" name="TextBox 1076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8" name="TextBox 1077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79" name="TextBox 1078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80" name="TextBox 1079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81" name="TextBox 1080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82" name="TextBox 1081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1083" name="TextBox 1082"/>
        <xdr:cNvSpPr txBox="1"/>
      </xdr:nvSpPr>
      <xdr:spPr>
        <a:xfrm>
          <a:off x="9540240" y="531876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1084" name="TextBox 1083"/>
        <xdr:cNvSpPr txBox="1"/>
      </xdr:nvSpPr>
      <xdr:spPr>
        <a:xfrm>
          <a:off x="7795260" y="35814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1085" name="TextBox 1084"/>
        <xdr:cNvSpPr txBox="1"/>
      </xdr:nvSpPr>
      <xdr:spPr>
        <a:xfrm>
          <a:off x="7795260" y="35814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1086" name="TextBox 1085"/>
        <xdr:cNvSpPr txBox="1"/>
      </xdr:nvSpPr>
      <xdr:spPr>
        <a:xfrm>
          <a:off x="6309360" y="35814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1087" name="TextBox 1086"/>
        <xdr:cNvSpPr txBox="1"/>
      </xdr:nvSpPr>
      <xdr:spPr>
        <a:xfrm>
          <a:off x="6309360" y="35814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78089"/>
    <xdr:sp macro="" textlink="">
      <xdr:nvSpPr>
        <xdr:cNvPr id="1088" name="TextBox 1087"/>
        <xdr:cNvSpPr txBox="1"/>
      </xdr:nvSpPr>
      <xdr:spPr>
        <a:xfrm>
          <a:off x="7795260" y="641604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78089"/>
    <xdr:sp macro="" textlink="">
      <xdr:nvSpPr>
        <xdr:cNvPr id="1089" name="TextBox 1088"/>
        <xdr:cNvSpPr txBox="1"/>
      </xdr:nvSpPr>
      <xdr:spPr>
        <a:xfrm>
          <a:off x="7795260" y="641604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2428" cy="278089"/>
    <xdr:sp macro="" textlink="">
      <xdr:nvSpPr>
        <xdr:cNvPr id="1090" name="TextBox 1089"/>
        <xdr:cNvSpPr txBox="1"/>
      </xdr:nvSpPr>
      <xdr:spPr>
        <a:xfrm>
          <a:off x="6309360" y="641604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2428" cy="278089"/>
    <xdr:sp macro="" textlink="">
      <xdr:nvSpPr>
        <xdr:cNvPr id="1091" name="TextBox 1090"/>
        <xdr:cNvSpPr txBox="1"/>
      </xdr:nvSpPr>
      <xdr:spPr>
        <a:xfrm>
          <a:off x="6309360" y="641604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1092" name="TextBox 1091"/>
        <xdr:cNvSpPr txBox="1"/>
      </xdr:nvSpPr>
      <xdr:spPr>
        <a:xfrm>
          <a:off x="7795260" y="35814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1093" name="TextBox 1092"/>
        <xdr:cNvSpPr txBox="1"/>
      </xdr:nvSpPr>
      <xdr:spPr>
        <a:xfrm>
          <a:off x="7795260" y="35814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1094" name="TextBox 1093"/>
        <xdr:cNvSpPr txBox="1"/>
      </xdr:nvSpPr>
      <xdr:spPr>
        <a:xfrm>
          <a:off x="6309360" y="35814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1095" name="TextBox 1094"/>
        <xdr:cNvSpPr txBox="1"/>
      </xdr:nvSpPr>
      <xdr:spPr>
        <a:xfrm>
          <a:off x="6309360" y="35814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78089"/>
    <xdr:sp macro="" textlink="">
      <xdr:nvSpPr>
        <xdr:cNvPr id="1096" name="TextBox 1095"/>
        <xdr:cNvSpPr txBox="1"/>
      </xdr:nvSpPr>
      <xdr:spPr>
        <a:xfrm>
          <a:off x="7795260" y="56845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78089"/>
    <xdr:sp macro="" textlink="">
      <xdr:nvSpPr>
        <xdr:cNvPr id="1097" name="TextBox 1096"/>
        <xdr:cNvSpPr txBox="1"/>
      </xdr:nvSpPr>
      <xdr:spPr>
        <a:xfrm>
          <a:off x="7795260" y="56845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2428" cy="278089"/>
    <xdr:sp macro="" textlink="">
      <xdr:nvSpPr>
        <xdr:cNvPr id="1098" name="TextBox 1097"/>
        <xdr:cNvSpPr txBox="1"/>
      </xdr:nvSpPr>
      <xdr:spPr>
        <a:xfrm>
          <a:off x="6309360" y="56845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2428" cy="278089"/>
    <xdr:sp macro="" textlink="">
      <xdr:nvSpPr>
        <xdr:cNvPr id="1099" name="TextBox 1098"/>
        <xdr:cNvSpPr txBox="1"/>
      </xdr:nvSpPr>
      <xdr:spPr>
        <a:xfrm>
          <a:off x="6309360" y="56845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78089"/>
    <xdr:sp macro="" textlink="">
      <xdr:nvSpPr>
        <xdr:cNvPr id="1100" name="TextBox 1099"/>
        <xdr:cNvSpPr txBox="1"/>
      </xdr:nvSpPr>
      <xdr:spPr>
        <a:xfrm>
          <a:off x="7795260" y="67818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78089"/>
    <xdr:sp macro="" textlink="">
      <xdr:nvSpPr>
        <xdr:cNvPr id="1101" name="TextBox 1100"/>
        <xdr:cNvSpPr txBox="1"/>
      </xdr:nvSpPr>
      <xdr:spPr>
        <a:xfrm>
          <a:off x="7795260" y="67818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2428" cy="278089"/>
    <xdr:sp macro="" textlink="">
      <xdr:nvSpPr>
        <xdr:cNvPr id="1102" name="TextBox 1101"/>
        <xdr:cNvSpPr txBox="1"/>
      </xdr:nvSpPr>
      <xdr:spPr>
        <a:xfrm>
          <a:off x="6309360" y="67818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2428" cy="278089"/>
    <xdr:sp macro="" textlink="">
      <xdr:nvSpPr>
        <xdr:cNvPr id="1103" name="TextBox 1102"/>
        <xdr:cNvSpPr txBox="1"/>
      </xdr:nvSpPr>
      <xdr:spPr>
        <a:xfrm>
          <a:off x="6309360" y="67818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04" name="TextBox 11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05" name="TextBox 11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06" name="TextBox 11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07" name="TextBox 11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08" name="TextBox 11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09" name="TextBox 11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10" name="TextBox 11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11" name="TextBox 11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12" name="TextBox 11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13" name="TextBox 11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14" name="TextBox 11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15" name="TextBox 11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16" name="TextBox 11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17" name="TextBox 11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18" name="TextBox 11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19" name="TextBox 11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20" name="TextBox 11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21" name="TextBox 11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22" name="TextBox 11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23" name="TextBox 11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24" name="TextBox 11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25" name="TextBox 11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26" name="TextBox 11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27" name="TextBox 11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28" name="TextBox 11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29" name="TextBox 11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30" name="TextBox 11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31" name="TextBox 11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32" name="TextBox 11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33" name="TextBox 11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34" name="TextBox 11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35" name="TextBox 11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36" name="TextBox 11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37" name="TextBox 11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38" name="TextBox 11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39" name="TextBox 11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40" name="TextBox 11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41" name="TextBox 11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42" name="TextBox 11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43" name="TextBox 11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44" name="TextBox 11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45" name="TextBox 11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46" name="TextBox 114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47" name="TextBox 114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48" name="TextBox 11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149" name="TextBox 11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50" name="TextBox 11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151" name="TextBox 11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2" name="TextBox 115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3" name="TextBox 115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4" name="TextBox 115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5" name="TextBox 115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6" name="TextBox 115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7" name="TextBox 115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8" name="TextBox 115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59" name="TextBox 115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0" name="TextBox 115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1" name="TextBox 116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2" name="TextBox 116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3" name="TextBox 116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4" name="TextBox 116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5" name="TextBox 116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6" name="TextBox 116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7" name="TextBox 116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8" name="TextBox 116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69" name="TextBox 116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0" name="TextBox 116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1" name="TextBox 117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2" name="TextBox 117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3" name="TextBox 117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4" name="TextBox 117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5" name="TextBox 117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6" name="TextBox 117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7" name="TextBox 117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8" name="TextBox 117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179" name="TextBox 117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0" name="TextBox 117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1" name="TextBox 118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2" name="TextBox 118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3" name="TextBox 118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4" name="TextBox 118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5" name="TextBox 118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6" name="TextBox 118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7" name="TextBox 118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8" name="TextBox 118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89" name="TextBox 118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0" name="TextBox 118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1" name="TextBox 119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2" name="TextBox 119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3" name="TextBox 119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4" name="TextBox 119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5" name="TextBox 119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6" name="TextBox 119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7" name="TextBox 119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8" name="TextBox 119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199" name="TextBox 119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0" name="TextBox 119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1" name="TextBox 120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2" name="TextBox 120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3" name="TextBox 120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4" name="TextBox 120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5" name="TextBox 120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6" name="TextBox 120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7" name="TextBox 120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8" name="TextBox 120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09" name="TextBox 120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0" name="TextBox 120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1" name="TextBox 121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2" name="TextBox 121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3" name="TextBox 121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4" name="TextBox 121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5" name="TextBox 121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6" name="TextBox 121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7" name="TextBox 121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8" name="TextBox 121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19" name="TextBox 121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0" name="TextBox 121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1" name="TextBox 122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2" name="TextBox 122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3" name="TextBox 122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4" name="TextBox 122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5" name="TextBox 122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6" name="TextBox 122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7" name="TextBox 122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8" name="TextBox 122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29" name="TextBox 122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0" name="TextBox 122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1" name="TextBox 123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2" name="TextBox 123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3" name="TextBox 123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4" name="TextBox 123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5" name="TextBox 123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6" name="TextBox 123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7" name="TextBox 123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8" name="TextBox 123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39" name="TextBox 123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0" name="TextBox 123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1" name="TextBox 124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2" name="TextBox 124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3" name="TextBox 124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4" name="TextBox 124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5" name="TextBox 124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6" name="TextBox 124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7" name="TextBox 124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8" name="TextBox 124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49" name="TextBox 124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0" name="TextBox 124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1" name="TextBox 125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2" name="TextBox 125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3" name="TextBox 125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4" name="TextBox 125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5" name="TextBox 125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6" name="TextBox 125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7" name="TextBox 125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8" name="TextBox 125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59" name="TextBox 125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0" name="TextBox 125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1" name="TextBox 126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2" name="TextBox 126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3" name="TextBox 126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4" name="TextBox 126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5" name="TextBox 126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6" name="TextBox 126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7" name="TextBox 126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8" name="TextBox 126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69" name="TextBox 126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0" name="TextBox 126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1" name="TextBox 127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2" name="TextBox 127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3" name="TextBox 127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4" name="TextBox 127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5" name="TextBox 127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6" name="TextBox 127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7" name="TextBox 127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8" name="TextBox 127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79" name="TextBox 127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80" name="TextBox 127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81" name="TextBox 128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82" name="TextBox 128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283" name="TextBox 128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84" name="TextBox 128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85" name="TextBox 128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86" name="TextBox 128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87" name="TextBox 128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88" name="TextBox 128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89" name="TextBox 128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90" name="TextBox 128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91" name="TextBox 129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92" name="TextBox 129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93" name="TextBox 129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94" name="TextBox 129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295" name="TextBox 129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296" name="TextBox 1295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297" name="TextBox 1296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298" name="TextBox 1297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299" name="TextBox 1298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300" name="TextBox 1299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301" name="TextBox 1300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302" name="TextBox 1301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303" name="TextBox 1302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04" name="TextBox 130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05" name="TextBox 130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06" name="TextBox 130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07" name="TextBox 130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08" name="TextBox 130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09" name="TextBox 130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10" name="TextBox 130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11" name="TextBox 131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12" name="TextBox 131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13" name="TextBox 131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14" name="TextBox 131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315" name="TextBox 131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16" name="TextBox 131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17" name="TextBox 131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18" name="TextBox 131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319" name="TextBox 131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0" name="TextBox 1319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1" name="TextBox 1320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2" name="TextBox 1321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3" name="TextBox 1322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4" name="TextBox 1323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5" name="TextBox 1324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6" name="TextBox 1325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7" name="TextBox 1326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8" name="TextBox 1327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29" name="TextBox 1328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0" name="TextBox 1329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1" name="TextBox 1330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2" name="TextBox 1331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3" name="TextBox 1332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4" name="TextBox 1333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5" name="TextBox 1334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6" name="TextBox 1335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7" name="TextBox 1336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8" name="TextBox 1337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39" name="TextBox 1338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0" name="TextBox 1339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1" name="TextBox 1340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2" name="TextBox 1341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3" name="TextBox 1342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4" name="TextBox 1343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5" name="TextBox 1344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6" name="TextBox 1345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7" name="TextBox 1346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8" name="TextBox 1347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49" name="TextBox 1348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50" name="TextBox 1349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1351" name="TextBox 1350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2" name="TextBox 1351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3" name="TextBox 1352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4" name="TextBox 1353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5" name="TextBox 1354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6" name="TextBox 1355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7" name="TextBox 1356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8" name="TextBox 1357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59" name="TextBox 1358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0" name="TextBox 1359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1" name="TextBox 1360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2" name="TextBox 1361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3" name="TextBox 1362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4" name="TextBox 1363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5" name="TextBox 1364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6" name="TextBox 1365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7" name="TextBox 1366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8" name="TextBox 1367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69" name="TextBox 1368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0" name="TextBox 1369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1" name="TextBox 1370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2" name="TextBox 1371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3" name="TextBox 1372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4" name="TextBox 1373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5" name="TextBox 1374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6" name="TextBox 1375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7" name="TextBox 1376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8" name="TextBox 1377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79" name="TextBox 1378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80" name="TextBox 1379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81" name="TextBox 1380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82" name="TextBox 1381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83" name="TextBox 1382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84" name="TextBox 1383">
          <a:extLst/>
        </xdr:cNvPr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1385" name="TextBox 1384">
          <a:extLst/>
        </xdr:cNvPr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86" name="TextBox 138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87" name="TextBox 138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388" name="TextBox 138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389" name="TextBox 138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0" name="TextBox 13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1" name="TextBox 13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2" name="TextBox 13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3" name="TextBox 13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4" name="TextBox 13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5" name="TextBox 13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6" name="TextBox 13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7" name="TextBox 13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8" name="TextBox 13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399" name="TextBox 13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0" name="TextBox 13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1" name="TextBox 14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2" name="TextBox 14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3" name="TextBox 14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4" name="TextBox 14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5" name="TextBox 14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6" name="TextBox 14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7" name="TextBox 14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8" name="TextBox 14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09" name="TextBox 14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0" name="TextBox 14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1" name="TextBox 14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2" name="TextBox 14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3" name="TextBox 14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4" name="TextBox 14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5" name="TextBox 14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6" name="TextBox 14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7" name="TextBox 14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8" name="TextBox 14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19" name="TextBox 14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0" name="TextBox 14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1" name="TextBox 14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2" name="TextBox 14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3" name="TextBox 14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4" name="TextBox 14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5" name="TextBox 14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6" name="TextBox 14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7" name="TextBox 14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8" name="TextBox 14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29" name="TextBox 14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0" name="TextBox 142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1" name="TextBox 143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2" name="TextBox 14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3" name="TextBox 14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4" name="TextBox 14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5" name="TextBox 14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6" name="TextBox 14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7" name="TextBox 14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8" name="TextBox 14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39" name="TextBox 14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0" name="TextBox 14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1" name="TextBox 14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2" name="TextBox 14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3" name="TextBox 14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4" name="TextBox 14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5" name="TextBox 14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6" name="TextBox 14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7" name="TextBox 14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8" name="TextBox 14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49" name="TextBox 14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0" name="TextBox 14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1" name="TextBox 14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2" name="TextBox 14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3" name="TextBox 14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4" name="TextBox 14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5" name="TextBox 14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6" name="TextBox 14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7" name="TextBox 14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8" name="TextBox 14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59" name="TextBox 14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60" name="TextBox 14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61" name="TextBox 14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62" name="TextBox 14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63" name="TextBox 14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64" name="TextBox 14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465" name="TextBox 14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66" name="TextBox 146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67" name="TextBox 146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68" name="TextBox 146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69" name="TextBox 146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0" name="TextBox 146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1" name="TextBox 147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2" name="TextBox 147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3" name="TextBox 147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4" name="TextBox 147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5" name="TextBox 147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6" name="TextBox 147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7" name="TextBox 147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8" name="TextBox 147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79" name="TextBox 147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0" name="TextBox 147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1" name="TextBox 148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2" name="TextBox 14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3" name="TextBox 14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4" name="TextBox 14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5" name="TextBox 14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6" name="TextBox 14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7" name="TextBox 14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8" name="TextBox 14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89" name="TextBox 14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0" name="TextBox 14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1" name="TextBox 14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2" name="TextBox 14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3" name="TextBox 14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4" name="TextBox 14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5" name="TextBox 14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6" name="TextBox 149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7" name="TextBox 149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8" name="TextBox 149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499" name="TextBox 149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0" name="TextBox 149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1" name="TextBox 150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2" name="TextBox 150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3" name="TextBox 150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4" name="TextBox 150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5" name="TextBox 150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6" name="TextBox 15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7" name="TextBox 15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8" name="TextBox 150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09" name="TextBox 150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0" name="TextBox 15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1" name="TextBox 15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2" name="TextBox 151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3" name="TextBox 151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4" name="TextBox 15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5" name="TextBox 15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6" name="TextBox 151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7" name="TextBox 151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8" name="TextBox 15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19" name="TextBox 15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0" name="TextBox 151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1" name="TextBox 152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2" name="TextBox 15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3" name="TextBox 15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4" name="TextBox 15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5" name="TextBox 15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6" name="TextBox 15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7" name="TextBox 15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8" name="TextBox 152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29" name="TextBox 152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0" name="TextBox 15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1" name="TextBox 15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2" name="TextBox 153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3" name="TextBox 153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4" name="TextBox 15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5" name="TextBox 15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6" name="TextBox 153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7" name="TextBox 153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8" name="TextBox 15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39" name="TextBox 15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0" name="TextBox 153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1" name="TextBox 154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2" name="TextBox 15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3" name="TextBox 15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4" name="TextBox 154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5" name="TextBox 154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6" name="TextBox 154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547" name="TextBox 154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548" name="TextBox 154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549" name="TextBox 154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550" name="TextBox 154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551" name="TextBox 155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552" name="TextBox 1551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553" name="TextBox 1552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554" name="TextBox 1553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1555" name="TextBox 1554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84731" cy="278089"/>
    <xdr:sp macro="" textlink="">
      <xdr:nvSpPr>
        <xdr:cNvPr id="1556" name="TextBox 1555"/>
        <xdr:cNvSpPr txBox="1"/>
      </xdr:nvSpPr>
      <xdr:spPr>
        <a:xfrm>
          <a:off x="7795260" y="1264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84731" cy="278089"/>
    <xdr:sp macro="" textlink="">
      <xdr:nvSpPr>
        <xdr:cNvPr id="1557" name="TextBox 1556"/>
        <xdr:cNvSpPr txBox="1"/>
      </xdr:nvSpPr>
      <xdr:spPr>
        <a:xfrm>
          <a:off x="7795260" y="1264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92428" cy="278089"/>
    <xdr:sp macro="" textlink="">
      <xdr:nvSpPr>
        <xdr:cNvPr id="1558" name="TextBox 1557"/>
        <xdr:cNvSpPr txBox="1"/>
      </xdr:nvSpPr>
      <xdr:spPr>
        <a:xfrm>
          <a:off x="6309360" y="1264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92428" cy="278089"/>
    <xdr:sp macro="" textlink="">
      <xdr:nvSpPr>
        <xdr:cNvPr id="1559" name="TextBox 1558"/>
        <xdr:cNvSpPr txBox="1"/>
      </xdr:nvSpPr>
      <xdr:spPr>
        <a:xfrm>
          <a:off x="6309360" y="1264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0" name="TextBox 155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1" name="TextBox 156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2" name="TextBox 156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3" name="TextBox 156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4" name="TextBox 156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5" name="TextBox 156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6" name="TextBox 156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7" name="TextBox 156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8" name="TextBox 156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69" name="TextBox 156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0" name="TextBox 156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1" name="TextBox 157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2" name="TextBox 157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3" name="TextBox 157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4" name="TextBox 157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5" name="TextBox 157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6" name="TextBox 157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7" name="TextBox 157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8" name="TextBox 157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79" name="TextBox 157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0" name="TextBox 157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1" name="TextBox 158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2" name="TextBox 158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3" name="TextBox 158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4" name="TextBox 158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5" name="TextBox 158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6" name="TextBox 158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7" name="TextBox 158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8" name="TextBox 158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89" name="TextBox 158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90" name="TextBox 158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91" name="TextBox 159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92" name="TextBox 159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93" name="TextBox 159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94" name="TextBox 159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1595" name="TextBox 159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596" name="TextBox 159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597" name="TextBox 159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598" name="TextBox 159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599" name="TextBox 159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0" name="TextBox 159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1" name="TextBox 160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2" name="TextBox 160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3" name="TextBox 160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4" name="TextBox 160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5" name="TextBox 160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6" name="TextBox 160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07" name="TextBox 160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08" name="TextBox 1607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09" name="TextBox 1608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10" name="TextBox 1609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11" name="TextBox 1610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2" name="TextBox 161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3" name="TextBox 161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4" name="TextBox 161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5" name="TextBox 161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6" name="TextBox 161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7" name="TextBox 161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8" name="TextBox 161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19" name="TextBox 161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20" name="TextBox 161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21" name="TextBox 162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22" name="TextBox 162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23" name="TextBox 162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24" name="TextBox 1623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25" name="TextBox 1624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26" name="TextBox 1625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1627" name="TextBox 1626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28" name="TextBox 162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29" name="TextBox 162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0" name="TextBox 1629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1" name="TextBox 1630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2" name="TextBox 1631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3" name="TextBox 1632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4" name="TextBox 1633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5" name="TextBox 1634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6" name="TextBox 1635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7" name="TextBox 1636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8" name="TextBox 1637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8089"/>
    <xdr:sp macro="" textlink="">
      <xdr:nvSpPr>
        <xdr:cNvPr id="1639" name="TextBox 1638"/>
        <xdr:cNvSpPr txBox="1"/>
      </xdr:nvSpPr>
      <xdr:spPr>
        <a:xfrm>
          <a:off x="552450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0" name="TextBox 163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1" name="TextBox 164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2" name="TextBox 164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3" name="TextBox 164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4" name="TextBox 164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5" name="TextBox 164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6" name="TextBox 164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7" name="TextBox 164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8" name="TextBox 164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49" name="TextBox 164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0" name="TextBox 164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1" name="TextBox 165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2" name="TextBox 165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3" name="TextBox 165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4" name="TextBox 165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5" name="TextBox 165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6" name="TextBox 165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7" name="TextBox 165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8" name="TextBox 165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59" name="TextBox 165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0" name="TextBox 165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1" name="TextBox 166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2" name="TextBox 166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3" name="TextBox 166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4" name="TextBox 166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5" name="TextBox 166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6" name="TextBox 166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7" name="TextBox 166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8" name="TextBox 166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69" name="TextBox 166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70" name="TextBox 166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71" name="TextBox 167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72" name="TextBox 167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73" name="TextBox 167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74" name="TextBox 167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1675" name="TextBox 167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76" name="TextBox 167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77" name="TextBox 167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78" name="TextBox 167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79" name="TextBox 167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0" name="TextBox 167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1" name="TextBox 168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2" name="TextBox 168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3" name="TextBox 168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4" name="TextBox 168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5" name="TextBox 168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6" name="TextBox 168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87" name="TextBox 168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688" name="TextBox 1687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689" name="TextBox 1688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690" name="TextBox 1689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691" name="TextBox 1690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2" name="TextBox 169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3" name="TextBox 169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4" name="TextBox 169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5" name="TextBox 169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6" name="TextBox 169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7" name="TextBox 169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8" name="TextBox 169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699" name="TextBox 169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00" name="TextBox 169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01" name="TextBox 170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02" name="TextBox 170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03" name="TextBox 170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704" name="TextBox 1703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705" name="TextBox 1704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706" name="TextBox 1705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1707" name="TextBox 1706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08" name="TextBox 170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09" name="TextBox 170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0" name="TextBox 170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1" name="TextBox 171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2" name="TextBox 171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3" name="TextBox 171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4" name="TextBox 171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5" name="TextBox 171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6" name="TextBox 171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7" name="TextBox 171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8" name="TextBox 171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19" name="TextBox 171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0" name="TextBox 171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1" name="TextBox 172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2" name="TextBox 172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3" name="TextBox 172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4" name="TextBox 172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5" name="TextBox 172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6" name="TextBox 172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7" name="TextBox 172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8" name="TextBox 172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29" name="TextBox 172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30" name="TextBox 172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731" name="TextBox 173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2" name="TextBox 17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3" name="TextBox 17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4" name="TextBox 17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5" name="TextBox 17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6" name="TextBox 17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7" name="TextBox 17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8" name="TextBox 17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39" name="TextBox 17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0" name="TextBox 17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1" name="TextBox 17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2" name="TextBox 17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3" name="TextBox 17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4" name="TextBox 17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5" name="TextBox 17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6" name="TextBox 17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7" name="TextBox 17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8" name="TextBox 17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49" name="TextBox 17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0" name="TextBox 17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1" name="TextBox 17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2" name="TextBox 17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3" name="TextBox 17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4" name="TextBox 17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5" name="TextBox 17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6" name="TextBox 17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7" name="TextBox 17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8" name="TextBox 17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59" name="TextBox 17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0" name="TextBox 17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1" name="TextBox 17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2" name="TextBox 17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3" name="TextBox 17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4" name="TextBox 17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5" name="TextBox 17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6" name="TextBox 17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7" name="TextBox 17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8" name="TextBox 17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69" name="TextBox 17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0" name="TextBox 17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1" name="TextBox 17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2" name="TextBox 17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3" name="TextBox 17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4" name="TextBox 17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5" name="TextBox 17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6" name="TextBox 17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7" name="TextBox 17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8" name="TextBox 17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79" name="TextBox 17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0" name="TextBox 17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1" name="TextBox 17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2" name="TextBox 178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3" name="TextBox 178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4" name="TextBox 178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5" name="TextBox 178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6" name="TextBox 178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7" name="TextBox 178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8" name="TextBox 178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89" name="TextBox 178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0" name="TextBox 17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1" name="TextBox 17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2" name="TextBox 17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3" name="TextBox 17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4" name="TextBox 17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5" name="TextBox 17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6" name="TextBox 17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7" name="TextBox 17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8" name="TextBox 17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799" name="TextBox 17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00" name="TextBox 17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01" name="TextBox 18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02" name="TextBox 18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03" name="TextBox 18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04" name="TextBox 180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05" name="TextBox 180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06" name="TextBox 18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07" name="TextBox 18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08" name="TextBox 180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09" name="TextBox 180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0" name="TextBox 18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1" name="TextBox 18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2" name="TextBox 181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3" name="TextBox 181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4" name="TextBox 18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5" name="TextBox 18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6" name="TextBox 181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7" name="TextBox 181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8" name="TextBox 18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19" name="TextBox 18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0" name="TextBox 181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1" name="TextBox 182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2" name="TextBox 18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3" name="TextBox 18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4" name="TextBox 18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5" name="TextBox 18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6" name="TextBox 18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7" name="TextBox 18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8" name="TextBox 182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29" name="TextBox 182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0" name="TextBox 18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1" name="TextBox 18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2" name="TextBox 183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3" name="TextBox 183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4" name="TextBox 18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5" name="TextBox 18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6" name="TextBox 183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7" name="TextBox 183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8" name="TextBox 18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39" name="TextBox 18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0" name="TextBox 183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1" name="TextBox 184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2" name="TextBox 18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3" name="TextBox 18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4" name="TextBox 184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5" name="TextBox 184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6" name="TextBox 184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7" name="TextBox 184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8" name="TextBox 184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49" name="TextBox 184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0" name="TextBox 18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1" name="TextBox 18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2" name="TextBox 185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3" name="TextBox 185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4" name="TextBox 185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5" name="TextBox 185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6" name="TextBox 185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7" name="TextBox 185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8" name="TextBox 185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59" name="TextBox 185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0" name="TextBox 185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1" name="TextBox 186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2" name="TextBox 186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3" name="TextBox 186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4" name="TextBox 186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5" name="TextBox 186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6" name="TextBox 186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7" name="TextBox 186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8" name="TextBox 186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69" name="TextBox 186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70" name="TextBox 186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71" name="TextBox 187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72" name="TextBox 187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73" name="TextBox 187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74" name="TextBox 187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875" name="TextBox 187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76" name="TextBox 187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77" name="TextBox 187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78" name="TextBox 187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79" name="TextBox 187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884" name="TextBox 1883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885" name="TextBox 1884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886" name="TextBox 1885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1887" name="TextBox 1886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88" name="TextBox 188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89" name="TextBox 188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90" name="TextBox 188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891" name="TextBox 189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2" name="TextBox 18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3" name="TextBox 18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4" name="TextBox 18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5" name="TextBox 18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6" name="TextBox 18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7" name="TextBox 18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8" name="TextBox 18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899" name="TextBox 18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00" name="TextBox 18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01" name="TextBox 19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2" name="TextBox 190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3" name="TextBox 190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4" name="TextBox 190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5" name="TextBox 190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6" name="TextBox 19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7" name="TextBox 19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8" name="TextBox 190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09" name="TextBox 190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10" name="TextBox 19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11" name="TextBox 19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16" name="TextBox 191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17" name="TextBox 191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18" name="TextBox 191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19" name="TextBox 191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0" name="TextBox 19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1" name="TextBox 19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2" name="TextBox 19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3" name="TextBox 19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4" name="TextBox 19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5" name="TextBox 19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6" name="TextBox 19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7" name="TextBox 19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8" name="TextBox 19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29" name="TextBox 19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0" name="TextBox 192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1" name="TextBox 193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2" name="TextBox 19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3" name="TextBox 19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4" name="TextBox 19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5" name="TextBox 19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6" name="TextBox 19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7" name="TextBox 19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8" name="TextBox 19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39" name="TextBox 19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40" name="TextBox 19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41" name="TextBox 19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42" name="TextBox 19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43" name="TextBox 19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44" name="TextBox 194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45" name="TextBox 194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46" name="TextBox 194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47" name="TextBox 194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48" name="TextBox 19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49" name="TextBox 19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50" name="TextBox 19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51" name="TextBox 19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52" name="TextBox 19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53" name="TextBox 19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54" name="TextBox 195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55" name="TextBox 195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56" name="TextBox 195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57" name="TextBox 195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58" name="TextBox 195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59" name="TextBox 195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60" name="TextBox 195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61" name="TextBox 196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62" name="TextBox 196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1963" name="TextBox 196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64" name="TextBox 19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65" name="TextBox 19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66" name="TextBox 19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67" name="TextBox 19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68" name="TextBox 196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69" name="TextBox 196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70" name="TextBox 196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71" name="TextBox 197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72" name="TextBox 19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73" name="TextBox 19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74" name="TextBox 19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75" name="TextBox 19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76" name="TextBox 197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77" name="TextBox 197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78" name="TextBox 197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1979" name="TextBox 197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0" name="TextBox 19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1" name="TextBox 19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2" name="TextBox 198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3" name="TextBox 198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4" name="TextBox 198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5" name="TextBox 198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986" name="TextBox 198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1987" name="TextBox 198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8" name="TextBox 198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89" name="TextBox 198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0" name="TextBox 19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1" name="TextBox 19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2" name="TextBox 19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3" name="TextBox 19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4" name="TextBox 19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5" name="TextBox 19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6" name="TextBox 19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7" name="TextBox 19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8" name="TextBox 19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1999" name="TextBox 19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0" name="TextBox 19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1" name="TextBox 20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2" name="TextBox 20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3" name="TextBox 20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4" name="TextBox 20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5" name="TextBox 20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6" name="TextBox 20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7" name="TextBox 20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8" name="TextBox 20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09" name="TextBox 20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0" name="TextBox 20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1" name="TextBox 20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2" name="TextBox 20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3" name="TextBox 20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4" name="TextBox 20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5" name="TextBox 20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6" name="TextBox 20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7" name="TextBox 20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8" name="TextBox 20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19" name="TextBox 20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0" name="TextBox 20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1" name="TextBox 20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2" name="TextBox 20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3" name="TextBox 20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4" name="TextBox 20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5" name="TextBox 20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6" name="TextBox 20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7" name="TextBox 20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8" name="TextBox 20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29" name="TextBox 20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0" name="TextBox 202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1" name="TextBox 203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2" name="TextBox 20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3" name="TextBox 20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4" name="TextBox 20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5" name="TextBox 20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6" name="TextBox 20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7" name="TextBox 20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8" name="TextBox 20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39" name="TextBox 20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0" name="TextBox 20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1" name="TextBox 20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2" name="TextBox 20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3" name="TextBox 20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4" name="TextBox 20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5" name="TextBox 20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6" name="TextBox 20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7" name="TextBox 20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8" name="TextBox 20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49" name="TextBox 20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0" name="TextBox 20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1" name="TextBox 20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2" name="TextBox 20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3" name="TextBox 20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4" name="TextBox 20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5" name="TextBox 20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6" name="TextBox 20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7" name="TextBox 20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8" name="TextBox 20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59" name="TextBox 20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60" name="TextBox 20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61" name="TextBox 20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62" name="TextBox 20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063" name="TextBox 20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64" name="TextBox 206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65" name="TextBox 206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66" name="TextBox 206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67" name="TextBox 206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68" name="TextBox 206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69" name="TextBox 206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0" name="TextBox 206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1" name="TextBox 207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2" name="TextBox 207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3" name="TextBox 207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4" name="TextBox 207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5" name="TextBox 207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6" name="TextBox 207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7" name="TextBox 207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8" name="TextBox 207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79" name="TextBox 207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0" name="TextBox 207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1" name="TextBox 208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2" name="TextBox 20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3" name="TextBox 20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4" name="TextBox 20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5" name="TextBox 20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6" name="TextBox 20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7" name="TextBox 20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8" name="TextBox 20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89" name="TextBox 20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0" name="TextBox 20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1" name="TextBox 20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2" name="TextBox 20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3" name="TextBox 20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4" name="TextBox 20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5" name="TextBox 20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6" name="TextBox 209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7" name="TextBox 209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8" name="TextBox 209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099" name="TextBox 209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0" name="TextBox 209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1" name="TextBox 210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2" name="TextBox 210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3" name="TextBox 210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4" name="TextBox 210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5" name="TextBox 210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6" name="TextBox 21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7" name="TextBox 21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8" name="TextBox 210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09" name="TextBox 210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0" name="TextBox 21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1" name="TextBox 21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2" name="TextBox 211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3" name="TextBox 211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4" name="TextBox 21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5" name="TextBox 21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6" name="TextBox 211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7" name="TextBox 211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8" name="TextBox 21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19" name="TextBox 21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0" name="TextBox 211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1" name="TextBox 212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2" name="TextBox 21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3" name="TextBox 21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4" name="TextBox 21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5" name="TextBox 21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6" name="TextBox 21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7" name="TextBox 21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8" name="TextBox 212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29" name="TextBox 212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0" name="TextBox 21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1" name="TextBox 21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2" name="TextBox 213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3" name="TextBox 213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4" name="TextBox 21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5" name="TextBox 21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6" name="TextBox 213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7" name="TextBox 213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8" name="TextBox 213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39" name="TextBox 213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40" name="TextBox 213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41" name="TextBox 214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42" name="TextBox 21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43" name="TextBox 21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44" name="TextBox 214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45" name="TextBox 214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46" name="TextBox 214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47" name="TextBox 214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48" name="TextBox 214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49" name="TextBox 214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58" name="TextBox 215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59" name="TextBox 215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60" name="TextBox 215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61" name="TextBox 216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2" name="TextBox 21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3" name="TextBox 21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4" name="TextBox 21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5" name="TextBox 21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6" name="TextBox 21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7" name="TextBox 21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8" name="TextBox 21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69" name="TextBox 21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70" name="TextBox 21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71" name="TextBox 21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2" name="TextBox 217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3" name="TextBox 217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4" name="TextBox 217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5" name="TextBox 217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6" name="TextBox 217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7" name="TextBox 217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8" name="TextBox 217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79" name="TextBox 217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80" name="TextBox 217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181" name="TextBox 218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86" name="TextBox 218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87" name="TextBox 218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88" name="TextBox 218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189" name="TextBox 218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0" name="TextBox 21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1" name="TextBox 21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2" name="TextBox 21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3" name="TextBox 21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4" name="TextBox 21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5" name="TextBox 21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6" name="TextBox 21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7" name="TextBox 21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8" name="TextBox 21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199" name="TextBox 21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0" name="TextBox 21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1" name="TextBox 22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2" name="TextBox 22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3" name="TextBox 22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4" name="TextBox 22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5" name="TextBox 22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6" name="TextBox 22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7" name="TextBox 22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8" name="TextBox 22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09" name="TextBox 22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10" name="TextBox 22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11" name="TextBox 22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12" name="TextBox 22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13" name="TextBox 22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14" name="TextBox 221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15" name="TextBox 221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16" name="TextBox 221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17" name="TextBox 221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18" name="TextBox 22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19" name="TextBox 22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20" name="TextBox 22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21" name="TextBox 22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22" name="TextBox 22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23" name="TextBox 22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24" name="TextBox 22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25" name="TextBox 22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26" name="TextBox 222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27" name="TextBox 222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28" name="TextBox 222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29" name="TextBox 222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30" name="TextBox 222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31" name="TextBox 223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32" name="TextBox 223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33" name="TextBox 223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34" name="TextBox 223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235" name="TextBox 223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36" name="TextBox 22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37" name="TextBox 22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38" name="TextBox 22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39" name="TextBox 22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40" name="TextBox 223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41" name="TextBox 224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42" name="TextBox 224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43" name="TextBox 224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44" name="TextBox 22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45" name="TextBox 22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46" name="TextBox 22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47" name="TextBox 22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48" name="TextBox 224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49" name="TextBox 224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50" name="TextBox 22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51" name="TextBox 22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52" name="TextBox 22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53" name="TextBox 22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54" name="TextBox 22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55" name="TextBox 22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56" name="TextBox 22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57" name="TextBox 22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58" name="TextBox 225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59" name="TextBox 225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60" name="TextBox 225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61" name="TextBox 226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62" name="TextBox 226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63" name="TextBox 226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264" name="TextBox 226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265" name="TextBox 226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266" name="TextBox 226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267" name="TextBox 226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2268" name="TextBox 2267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2269" name="TextBox 2268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2270" name="TextBox 2269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2428" cy="278089"/>
    <xdr:sp macro="" textlink="">
      <xdr:nvSpPr>
        <xdr:cNvPr id="2271" name="TextBox 2270"/>
        <xdr:cNvSpPr txBox="1"/>
      </xdr:nvSpPr>
      <xdr:spPr>
        <a:xfrm>
          <a:off x="701802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2" name="TextBox 227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3" name="TextBox 227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4" name="TextBox 227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5" name="TextBox 227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6" name="TextBox 227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7" name="TextBox 227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8" name="TextBox 227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79" name="TextBox 227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80" name="TextBox 227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81" name="TextBox 228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82" name="TextBox 228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283" name="TextBox 228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84" name="TextBox 228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85" name="TextBox 228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86" name="TextBox 22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87" name="TextBox 22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88" name="TextBox 228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89" name="TextBox 228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90" name="TextBox 22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91" name="TextBox 22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92" name="TextBox 22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293" name="TextBox 22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94" name="TextBox 22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295" name="TextBox 22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296" name="TextBox 2295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297" name="TextBox 2296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298" name="TextBox 2297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299" name="TextBox 2298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0" name="TextBox 2299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1" name="TextBox 2300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2" name="TextBox 2301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3" name="TextBox 2302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4" name="TextBox 2303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5" name="TextBox 2304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6" name="TextBox 2305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07" name="TextBox 2306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08" name="TextBox 2307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09" name="TextBox 2308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10" name="TextBox 2309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11" name="TextBox 2310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2" name="TextBox 2311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3" name="TextBox 2312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4" name="TextBox 2313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5" name="TextBox 2314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6" name="TextBox 2315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7" name="TextBox 2316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8" name="TextBox 2317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19" name="TextBox 2318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20" name="TextBox 2319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21" name="TextBox 2320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22" name="TextBox 2321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23" name="TextBox 2322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24" name="TextBox 2323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25" name="TextBox 2324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26" name="TextBox 2325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327" name="TextBox 2326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28" name="TextBox 2327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29" name="TextBox 2328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0" name="TextBox 2329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1" name="TextBox 2330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2" name="TextBox 2331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3" name="TextBox 2332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4" name="TextBox 2333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5" name="TextBox 2334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6" name="TextBox 2335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7" name="TextBox 2336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8" name="TextBox 2337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8</xdr:row>
      <xdr:rowOff>0</xdr:rowOff>
    </xdr:from>
    <xdr:ext cx="192120" cy="278089"/>
    <xdr:sp macro="" textlink="">
      <xdr:nvSpPr>
        <xdr:cNvPr id="2339" name="TextBox 2338"/>
        <xdr:cNvSpPr txBox="1"/>
      </xdr:nvSpPr>
      <xdr:spPr>
        <a:xfrm>
          <a:off x="5525691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0" name="TextBox 233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1" name="TextBox 234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2" name="TextBox 234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3" name="TextBox 234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4" name="TextBox 234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5" name="TextBox 234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6" name="TextBox 234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7" name="TextBox 234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8" name="TextBox 234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49" name="TextBox 234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0" name="TextBox 234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1" name="TextBox 235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2" name="TextBox 235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3" name="TextBox 235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4" name="TextBox 235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5" name="TextBox 235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6" name="TextBox 235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7" name="TextBox 235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8" name="TextBox 235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59" name="TextBox 235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0" name="TextBox 235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1" name="TextBox 236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2" name="TextBox 236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3" name="TextBox 236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4" name="TextBox 236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5" name="TextBox 236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6" name="TextBox 2365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7" name="TextBox 2366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8" name="TextBox 2367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69" name="TextBox 2368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70" name="TextBox 236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71" name="TextBox 237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72" name="TextBox 237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73" name="TextBox 237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74" name="TextBox 237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375" name="TextBox 237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76" name="TextBox 237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77" name="TextBox 237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78" name="TextBox 237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79" name="TextBox 237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0" name="TextBox 237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1" name="TextBox 238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2" name="TextBox 238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3" name="TextBox 238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4" name="TextBox 238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5" name="TextBox 238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6" name="TextBox 238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87" name="TextBox 238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388" name="TextBox 2387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389" name="TextBox 2388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390" name="TextBox 2389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391" name="TextBox 2390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2" name="TextBox 239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3" name="TextBox 239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4" name="TextBox 239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5" name="TextBox 239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6" name="TextBox 239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7" name="TextBox 239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8" name="TextBox 239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399" name="TextBox 239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00" name="TextBox 239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01" name="TextBox 240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02" name="TextBox 240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03" name="TextBox 240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404" name="TextBox 2403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405" name="TextBox 2404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406" name="TextBox 2405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78089"/>
    <xdr:sp macro="" textlink="">
      <xdr:nvSpPr>
        <xdr:cNvPr id="2407" name="TextBox 2406"/>
        <xdr:cNvSpPr txBox="1"/>
      </xdr:nvSpPr>
      <xdr:spPr>
        <a:xfrm>
          <a:off x="84048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08" name="TextBox 240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09" name="TextBox 240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0" name="TextBox 240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1" name="TextBox 241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2" name="TextBox 241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3" name="TextBox 241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4" name="TextBox 241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5" name="TextBox 241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6" name="TextBox 241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7" name="TextBox 241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8" name="TextBox 241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19" name="TextBox 241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20" name="TextBox 24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21" name="TextBox 24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22" name="TextBox 24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23" name="TextBox 24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24" name="TextBox 24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25" name="TextBox 24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26" name="TextBox 24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27" name="TextBox 24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28" name="TextBox 24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29" name="TextBox 24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30" name="TextBox 24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31" name="TextBox 24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32" name="TextBox 24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33" name="TextBox 24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34" name="TextBox 24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35" name="TextBox 24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36" name="TextBox 2435"/>
        <xdr:cNvSpPr txBox="1"/>
      </xdr:nvSpPr>
      <xdr:spPr>
        <a:xfrm>
          <a:off x="9540240" y="2026920"/>
          <a:ext cx="184731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37" name="TextBox 243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38" name="TextBox 243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39" name="TextBox 243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0" name="TextBox 243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1" name="TextBox 244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2" name="TextBox 244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3" name="TextBox 244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4" name="TextBox 244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5" name="TextBox 244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6" name="TextBox 244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47" name="TextBox 244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48" name="TextBox 24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49" name="TextBox 24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50" name="TextBox 244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51" name="TextBox 245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52" name="TextBox 24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53" name="TextBox 24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8</xdr:row>
      <xdr:rowOff>0</xdr:rowOff>
    </xdr:from>
    <xdr:ext cx="192120" cy="278089"/>
    <xdr:sp macro="" textlink="">
      <xdr:nvSpPr>
        <xdr:cNvPr id="2454" name="TextBox 2453"/>
        <xdr:cNvSpPr txBox="1"/>
      </xdr:nvSpPr>
      <xdr:spPr>
        <a:xfrm>
          <a:off x="6312932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8</xdr:row>
      <xdr:rowOff>0</xdr:rowOff>
    </xdr:from>
    <xdr:ext cx="192120" cy="278089"/>
    <xdr:sp macro="" textlink="">
      <xdr:nvSpPr>
        <xdr:cNvPr id="2455" name="TextBox 2454"/>
        <xdr:cNvSpPr txBox="1"/>
      </xdr:nvSpPr>
      <xdr:spPr>
        <a:xfrm>
          <a:off x="6312932" y="2026920"/>
          <a:ext cx="192120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56" name="TextBox 2455"/>
        <xdr:cNvSpPr txBox="1"/>
      </xdr:nvSpPr>
      <xdr:spPr>
        <a:xfrm>
          <a:off x="9540240" y="2026920"/>
          <a:ext cx="184731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57" name="TextBox 245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58" name="TextBox 245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59" name="TextBox 245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0" name="TextBox 245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1" name="TextBox 246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2" name="TextBox 246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3" name="TextBox 246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4" name="TextBox 246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5" name="TextBox 246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6" name="TextBox 246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467" name="TextBox 246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68" name="TextBox 24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69" name="TextBox 24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70" name="TextBox 246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71" name="TextBox 247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72" name="TextBox 24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73" name="TextBox 24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74" name="TextBox 247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75" name="TextBox 247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76" name="TextBox 24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77" name="TextBox 24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78" name="TextBox 247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79" name="TextBox 247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80" name="TextBox 24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81" name="TextBox 24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82" name="TextBox 24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83" name="TextBox 24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84" name="TextBox 248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85" name="TextBox 248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86" name="TextBox 24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87" name="TextBox 24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88" name="TextBox 248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89" name="TextBox 248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0" name="TextBox 24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1" name="TextBox 24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2" name="TextBox 24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3" name="TextBox 24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4" name="TextBox 24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5" name="TextBox 24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6" name="TextBox 24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497" name="TextBox 24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98" name="TextBox 249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499" name="TextBox 249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00" name="TextBox 24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01" name="TextBox 25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02" name="TextBox 250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03" name="TextBox 250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04" name="TextBox 25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05" name="TextBox 25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06" name="TextBox 250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07" name="TextBox 250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08" name="TextBox 25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09" name="TextBox 25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10" name="TextBox 25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11" name="TextBox 25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12" name="TextBox 25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13" name="TextBox 25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14" name="TextBox 25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15" name="TextBox 25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16" name="TextBox 25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17" name="TextBox 25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18" name="TextBox 251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19" name="TextBox 251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20" name="TextBox 25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21" name="TextBox 25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22" name="TextBox 25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23" name="TextBox 25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24" name="TextBox 25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25" name="TextBox 25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26" name="TextBox 252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27" name="TextBox 252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28" name="TextBox 25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29" name="TextBox 25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30" name="TextBox 252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31" name="TextBox 253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32" name="TextBox 25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533" name="TextBox 25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34" name="TextBox 253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535" name="TextBox 253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36" name="TextBox 253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37" name="TextBox 253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38" name="TextBox 253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39" name="TextBox 253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0" name="TextBox 253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1" name="TextBox 254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2" name="TextBox 254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3" name="TextBox 254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4" name="TextBox 254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5" name="TextBox 254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6" name="TextBox 254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7" name="TextBox 254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8" name="TextBox 254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49" name="TextBox 254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0" name="TextBox 254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1" name="TextBox 255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2" name="TextBox 255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3" name="TextBox 255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4" name="TextBox 255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5" name="TextBox 255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6" name="TextBox 255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7" name="TextBox 255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8" name="TextBox 255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59" name="TextBox 255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60" name="TextBox 255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61" name="TextBox 256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62" name="TextBox 256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563" name="TextBox 256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64" name="TextBox 256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65" name="TextBox 256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66" name="TextBox 256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67" name="TextBox 256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68" name="TextBox 256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69" name="TextBox 256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0" name="TextBox 256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1" name="TextBox 257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2" name="TextBox 257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3" name="TextBox 257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4" name="TextBox 257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5" name="TextBox 257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6" name="TextBox 257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7" name="TextBox 257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8" name="TextBox 257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79" name="TextBox 257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0" name="TextBox 257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1" name="TextBox 258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2" name="TextBox 258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3" name="TextBox 258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4" name="TextBox 258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5" name="TextBox 258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6" name="TextBox 258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7" name="TextBox 258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8" name="TextBox 258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89" name="TextBox 258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0" name="TextBox 258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1" name="TextBox 259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2" name="TextBox 259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3" name="TextBox 259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4" name="TextBox 259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5" name="TextBox 259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6" name="TextBox 259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7" name="TextBox 259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8" name="TextBox 259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599" name="TextBox 259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0" name="TextBox 259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1" name="TextBox 260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2" name="TextBox 260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3" name="TextBox 260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4" name="TextBox 260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5" name="TextBox 260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6" name="TextBox 260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7" name="TextBox 260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8" name="TextBox 260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09" name="TextBox 260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0" name="TextBox 260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1" name="TextBox 261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2" name="TextBox 261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3" name="TextBox 261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4" name="TextBox 261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5" name="TextBox 261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6" name="TextBox 261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7" name="TextBox 261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8" name="TextBox 261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19" name="TextBox 261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0" name="TextBox 261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1" name="TextBox 262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2" name="TextBox 262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3" name="TextBox 262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4" name="TextBox 262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5" name="TextBox 262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6" name="TextBox 262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7" name="TextBox 262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8" name="TextBox 262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29" name="TextBox 262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0" name="TextBox 262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1" name="TextBox 263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2" name="TextBox 263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3" name="TextBox 263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4" name="TextBox 263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5" name="TextBox 263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6" name="TextBox 263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7" name="TextBox 263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8" name="TextBox 263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39" name="TextBox 263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0" name="TextBox 263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1" name="TextBox 264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2" name="TextBox 264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3" name="TextBox 264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4" name="TextBox 264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5" name="TextBox 264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6" name="TextBox 264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7" name="TextBox 264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8" name="TextBox 264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49" name="TextBox 264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0" name="TextBox 264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1" name="TextBox 265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2" name="TextBox 265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3" name="TextBox 265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4" name="TextBox 265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5" name="TextBox 265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6" name="TextBox 265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7" name="TextBox 265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8" name="TextBox 265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59" name="TextBox 265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0" name="TextBox 265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1" name="TextBox 266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2" name="TextBox 266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3" name="TextBox 266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4" name="TextBox 266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5" name="TextBox 266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6" name="TextBox 266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2667" name="TextBox 266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68" name="TextBox 266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69" name="TextBox 266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0" name="TextBox 2669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1" name="TextBox 2670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2" name="TextBox 2671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3" name="TextBox 2672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4" name="TextBox 2673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5" name="TextBox 2674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6" name="TextBox 2675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7" name="TextBox 2676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8" name="TextBox 2677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805815</xdr:colOff>
      <xdr:row>8</xdr:row>
      <xdr:rowOff>0</xdr:rowOff>
    </xdr:from>
    <xdr:ext cx="192428" cy="278089"/>
    <xdr:sp macro="" textlink="">
      <xdr:nvSpPr>
        <xdr:cNvPr id="2679" name="TextBox 2678"/>
        <xdr:cNvSpPr txBox="1"/>
      </xdr:nvSpPr>
      <xdr:spPr>
        <a:xfrm>
          <a:off x="935355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2680" name="TextBox 2679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2681" name="TextBox 2680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2682" name="TextBox 2681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2683" name="TextBox 2682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684" name="TextBox 2683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685" name="TextBox 2684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686" name="TextBox 2685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2687" name="TextBox 2686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88" name="TextBox 268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89" name="TextBox 268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90" name="TextBox 268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91" name="TextBox 269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92" name="TextBox 269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93" name="TextBox 269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94" name="TextBox 2693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695" name="TextBox 2694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96" name="TextBox 269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97" name="TextBox 269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98" name="TextBox 269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699" name="TextBox 269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00" name="TextBox 2699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01" name="TextBox 2700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02" name="TextBox 2701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78089"/>
    <xdr:sp macro="" textlink="">
      <xdr:nvSpPr>
        <xdr:cNvPr id="2703" name="TextBox 2702"/>
        <xdr:cNvSpPr txBox="1"/>
      </xdr:nvSpPr>
      <xdr:spPr>
        <a:xfrm>
          <a:off x="2491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04" name="TextBox 2703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05" name="TextBox 2704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06" name="TextBox 2705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07" name="TextBox 2706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08" name="TextBox 2707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09" name="TextBox 2708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0" name="TextBox 2709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1" name="TextBox 2710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2" name="TextBox 2711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3" name="TextBox 2712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4" name="TextBox 2713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5" name="TextBox 2714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6" name="TextBox 2715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7" name="TextBox 2716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8" name="TextBox 2717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19" name="TextBox 2718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0" name="TextBox 2719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1" name="TextBox 2720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2" name="TextBox 2721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3" name="TextBox 2722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4" name="TextBox 2723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5" name="TextBox 2724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6" name="TextBox 2725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7" name="TextBox 2726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8" name="TextBox 2727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29" name="TextBox 2728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30" name="TextBox 2729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31" name="TextBox 2730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32" name="TextBox 2731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33" name="TextBox 2732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34" name="TextBox 2733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78089"/>
    <xdr:sp macro="" textlink="">
      <xdr:nvSpPr>
        <xdr:cNvPr id="2735" name="TextBox 2734"/>
        <xdr:cNvSpPr txBox="1"/>
      </xdr:nvSpPr>
      <xdr:spPr>
        <a:xfrm>
          <a:off x="937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36" name="TextBox 2735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37" name="TextBox 2736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38" name="TextBox 2737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39" name="TextBox 2738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0" name="TextBox 2739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1" name="TextBox 2740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2" name="TextBox 2741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3" name="TextBox 2742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4" name="TextBox 2743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5" name="TextBox 2744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6" name="TextBox 2745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7" name="TextBox 2746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8" name="TextBox 2747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49" name="TextBox 2748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0" name="TextBox 2749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1" name="TextBox 2750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2" name="TextBox 2751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3" name="TextBox 2752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4" name="TextBox 2753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5" name="TextBox 2754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6" name="TextBox 2755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7" name="TextBox 2756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8" name="TextBox 2757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59" name="TextBox 2758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0" name="TextBox 2759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1" name="TextBox 2760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2" name="TextBox 2761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3" name="TextBox 2762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4" name="TextBox 2763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5" name="TextBox 2764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6" name="TextBox 2765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7" name="TextBox 2766"/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8" name="TextBox 2767">
          <a:extLst/>
        </xdr:cNvPr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78089"/>
    <xdr:sp macro="" textlink="">
      <xdr:nvSpPr>
        <xdr:cNvPr id="2769" name="TextBox 2768">
          <a:extLst/>
        </xdr:cNvPr>
        <xdr:cNvSpPr txBox="1"/>
      </xdr:nvSpPr>
      <xdr:spPr>
        <a:xfrm>
          <a:off x="100279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0" name="TextBox 27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1" name="TextBox 27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2" name="TextBox 27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3" name="TextBox 27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4" name="TextBox 27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5" name="TextBox 27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6" name="TextBox 27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7" name="TextBox 27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8" name="TextBox 27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79" name="TextBox 27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0" name="TextBox 27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1" name="TextBox 27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2" name="TextBox 278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3" name="TextBox 278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4" name="TextBox 278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5" name="TextBox 278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6" name="TextBox 278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7" name="TextBox 278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8" name="TextBox 278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89" name="TextBox 278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0" name="TextBox 278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1" name="TextBox 279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2" name="TextBox 279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3" name="TextBox 279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4" name="TextBox 279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5" name="TextBox 279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6" name="TextBox 27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7" name="TextBox 27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8" name="TextBox 27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799" name="TextBox 27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0" name="TextBox 27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1" name="TextBox 28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2" name="TextBox 28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3" name="TextBox 28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4" name="TextBox 28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5" name="TextBox 28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6" name="TextBox 28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7" name="TextBox 28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8" name="TextBox 280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09" name="TextBox 280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0" name="TextBox 280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1" name="TextBox 281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2" name="TextBox 281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3" name="TextBox 281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4" name="TextBox 281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5" name="TextBox 281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6" name="TextBox 281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7" name="TextBox 281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8" name="TextBox 28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19" name="TextBox 28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0" name="TextBox 28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1" name="TextBox 28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2" name="TextBox 282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3" name="TextBox 282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4" name="TextBox 282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5" name="TextBox 282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6" name="TextBox 28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7" name="TextBox 28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8" name="TextBox 28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29" name="TextBox 28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0" name="TextBox 282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1" name="TextBox 283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2" name="TextBox 28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3" name="TextBox 28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4" name="TextBox 28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5" name="TextBox 28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6" name="TextBox 28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7" name="TextBox 28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8" name="TextBox 28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39" name="TextBox 28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0" name="TextBox 28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1" name="TextBox 28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2" name="TextBox 28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3" name="TextBox 28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4" name="TextBox 28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5" name="TextBox 28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6" name="TextBox 28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7" name="TextBox 28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8" name="TextBox 28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49" name="TextBox 28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0" name="TextBox 284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1" name="TextBox 285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2" name="TextBox 285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3" name="TextBox 285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4" name="TextBox 285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5" name="TextBox 285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6" name="TextBox 285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7" name="TextBox 285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8" name="TextBox 285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59" name="TextBox 285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0" name="TextBox 285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1" name="TextBox 286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2" name="TextBox 286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3" name="TextBox 286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4" name="TextBox 28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5" name="TextBox 28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6" name="TextBox 28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7" name="TextBox 28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8" name="TextBox 28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69" name="TextBox 28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0" name="TextBox 28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1" name="TextBox 28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2" name="TextBox 28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3" name="TextBox 28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4" name="TextBox 28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5" name="TextBox 28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6" name="TextBox 28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7" name="TextBox 28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8" name="TextBox 28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79" name="TextBox 28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80" name="TextBox 287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81" name="TextBox 288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2" name="TextBox 28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3" name="TextBox 28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4" name="TextBox 28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5" name="TextBox 28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6" name="TextBox 28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7" name="TextBox 28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8" name="TextBox 28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89" name="TextBox 28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0" name="TextBox 28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1" name="TextBox 28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2" name="TextBox 28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3" name="TextBox 28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4" name="TextBox 28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5" name="TextBox 28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6" name="TextBox 289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897" name="TextBox 289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98" name="TextBox 28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899" name="TextBox 28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0" name="TextBox 28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1" name="TextBox 29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2" name="TextBox 29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3" name="TextBox 29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4" name="TextBox 29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5" name="TextBox 29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6" name="TextBox 29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07" name="TextBox 29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08" name="TextBox 290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09" name="TextBox 290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0" name="TextBox 290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1" name="TextBox 291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2" name="TextBox 291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3" name="TextBox 291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4" name="TextBox 291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5" name="TextBox 291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6" name="TextBox 291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17" name="TextBox 291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18" name="TextBox 291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19" name="TextBox 291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20" name="TextBox 291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21" name="TextBox 292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22" name="TextBox 292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23" name="TextBox 292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24" name="TextBox 292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25" name="TextBox 292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26" name="TextBox 292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27" name="TextBox 292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28" name="TextBox 292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29" name="TextBox 292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0" name="TextBox 292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1" name="TextBox 293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2" name="TextBox 293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3" name="TextBox 293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4" name="TextBox 293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5" name="TextBox 293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6" name="TextBox 293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7" name="TextBox 293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8" name="TextBox 293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39" name="TextBox 293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0" name="TextBox 293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1" name="TextBox 294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2" name="TextBox 294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3" name="TextBox 294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4" name="TextBox 294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5" name="TextBox 294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6" name="TextBox 294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7" name="TextBox 294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8" name="TextBox 294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49" name="TextBox 294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0" name="TextBox 294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1" name="TextBox 295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2" name="TextBox 295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3" name="TextBox 295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4" name="TextBox 295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5" name="TextBox 295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6" name="TextBox 295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7" name="TextBox 295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8" name="TextBox 295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59" name="TextBox 295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60" name="TextBox 295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61" name="TextBox 296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62" name="TextBox 296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2963" name="TextBox 296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64" name="TextBox 296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65" name="TextBox 296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66" name="TextBox 296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67" name="TextBox 296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68" name="TextBox 296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69" name="TextBox 296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0" name="TextBox 296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1" name="TextBox 297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2" name="TextBox 297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3" name="TextBox 297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4" name="TextBox 297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5" name="TextBox 297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6" name="TextBox 297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7" name="TextBox 297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8" name="TextBox 297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79" name="TextBox 297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0" name="TextBox 297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1" name="TextBox 298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2" name="TextBox 298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3" name="TextBox 298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4" name="TextBox 298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5" name="TextBox 298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6" name="TextBox 2985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7" name="TextBox 2986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8" name="TextBox 2987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89" name="TextBox 2988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90" name="TextBox 2989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91" name="TextBox 2990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92" name="TextBox 2991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93" name="TextBox 2992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94" name="TextBox 2993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92428" cy="278089"/>
    <xdr:sp macro="" textlink="">
      <xdr:nvSpPr>
        <xdr:cNvPr id="2995" name="TextBox 2994"/>
        <xdr:cNvSpPr txBox="1"/>
      </xdr:nvSpPr>
      <xdr:spPr>
        <a:xfrm>
          <a:off x="6309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96" name="TextBox 299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97" name="TextBox 299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98" name="TextBox 2997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2999" name="TextBox 2998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0" name="TextBox 2999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1" name="TextBox 3000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2" name="TextBox 3001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3" name="TextBox 3002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4" name="TextBox 3003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5" name="TextBox 3004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6" name="TextBox 3005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78089"/>
    <xdr:sp macro="" textlink="">
      <xdr:nvSpPr>
        <xdr:cNvPr id="3007" name="TextBox 3006"/>
        <xdr:cNvSpPr txBox="1"/>
      </xdr:nvSpPr>
      <xdr:spPr>
        <a:xfrm>
          <a:off x="779526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08" name="TextBox 3007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09" name="TextBox 3008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10" name="TextBox 3009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11" name="TextBox 3010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2" name="TextBox 301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3" name="TextBox 301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4" name="TextBox 301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5" name="TextBox 301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6" name="TextBox 301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7" name="TextBox 301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8" name="TextBox 301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19" name="TextBox 301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0" name="TextBox 301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1" name="TextBox 302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2" name="TextBox 302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3" name="TextBox 302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4" name="TextBox 302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5" name="TextBox 302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6" name="TextBox 302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7" name="TextBox 302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8" name="TextBox 302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29" name="TextBox 302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0" name="TextBox 302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1" name="TextBox 303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2" name="TextBox 303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3" name="TextBox 303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4" name="TextBox 303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5" name="TextBox 303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6" name="TextBox 303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7" name="TextBox 303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8" name="TextBox 3037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39" name="TextBox 3038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0" name="TextBox 3039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1" name="TextBox 3040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2" name="TextBox 3041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3" name="TextBox 3042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4" name="TextBox 3043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5" name="TextBox 3044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6" name="TextBox 3045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78089"/>
    <xdr:sp macro="" textlink="">
      <xdr:nvSpPr>
        <xdr:cNvPr id="3047" name="TextBox 3046"/>
        <xdr:cNvSpPr txBox="1"/>
      </xdr:nvSpPr>
      <xdr:spPr>
        <a:xfrm>
          <a:off x="95402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48" name="TextBox 304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49" name="TextBox 304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0" name="TextBox 304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1" name="TextBox 305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2" name="TextBox 305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3" name="TextBox 305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4" name="TextBox 305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5" name="TextBox 305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6" name="TextBox 305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7" name="TextBox 305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8" name="TextBox 305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59" name="TextBox 305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0" name="TextBox 305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1" name="TextBox 306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2" name="TextBox 306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3" name="TextBox 306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4" name="TextBox 306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5" name="TextBox 306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6" name="TextBox 306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7" name="TextBox 306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8" name="TextBox 306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69" name="TextBox 306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0" name="TextBox 306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1" name="TextBox 307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2" name="TextBox 307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3" name="TextBox 307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4" name="TextBox 307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5" name="TextBox 307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6" name="TextBox 307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7" name="TextBox 307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8" name="TextBox 307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79" name="TextBox 307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0" name="TextBox 307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1" name="TextBox 308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2" name="TextBox 308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3" name="TextBox 308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4" name="TextBox 308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5" name="TextBox 308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6" name="TextBox 308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7" name="TextBox 308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8" name="TextBox 308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089" name="TextBox 308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90" name="TextBox 3089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91" name="TextBox 3090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92" name="TextBox 3091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093" name="TextBox 3092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14" name="TextBox 311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15" name="TextBox 311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16" name="TextBox 311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17" name="TextBox 311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18" name="TextBox 311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19" name="TextBox 311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0" name="TextBox 311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1" name="TextBox 312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2" name="TextBox 312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3" name="TextBox 312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4" name="TextBox 312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5" name="TextBox 312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6" name="TextBox 312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7" name="TextBox 312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8" name="TextBox 3127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29" name="TextBox 3128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0" name="TextBox 3129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1" name="TextBox 3130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2" name="TextBox 3131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3" name="TextBox 3132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4" name="TextBox 3133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5" name="TextBox 3134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6" name="TextBox 3135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78089"/>
    <xdr:sp macro="" textlink="">
      <xdr:nvSpPr>
        <xdr:cNvPr id="3137" name="TextBox 3136"/>
        <xdr:cNvSpPr txBox="1"/>
      </xdr:nvSpPr>
      <xdr:spPr>
        <a:xfrm>
          <a:off x="172974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198" name="TextBox 3197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199" name="TextBox 3198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00" name="TextBox 3199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01" name="TextBox 3200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02" name="TextBox 3201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03" name="TextBox 3202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04" name="TextBox 3203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05" name="TextBox 3204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805815</xdr:colOff>
      <xdr:row>8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998595" y="202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74" name="TextBox 3273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75" name="TextBox 3274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76" name="TextBox 3275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77" name="TextBox 3276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78" name="TextBox 3277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79" name="TextBox 3278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80" name="TextBox 3279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81" name="TextBox 3280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82" name="TextBox 3281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83" name="TextBox 3282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84" name="TextBox 3283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92428" cy="278089"/>
    <xdr:sp macro="" textlink="">
      <xdr:nvSpPr>
        <xdr:cNvPr id="3285" name="TextBox 3284"/>
        <xdr:cNvSpPr txBox="1"/>
      </xdr:nvSpPr>
      <xdr:spPr>
        <a:xfrm>
          <a:off x="4023360" y="20269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86" name="TextBox 3285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87" name="TextBox 3286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88" name="TextBox 3287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8089"/>
    <xdr:sp macro="" textlink="">
      <xdr:nvSpPr>
        <xdr:cNvPr id="3289" name="TextBox 3288"/>
        <xdr:cNvSpPr txBox="1"/>
      </xdr:nvSpPr>
      <xdr:spPr>
        <a:xfrm>
          <a:off x="4770120" y="20269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59" name="TextBox 4758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5" name="TextBox 4764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837" name="TextBox 483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7" name="TextBox 486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0" name="TextBox 492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3" name="TextBox 493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39" name="TextBox 493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60" name="TextBox 495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3" name="TextBox 505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6" name="TextBox 54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2" name="TextBox 542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70180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17" name="TextBox 5616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0" name="TextBox 567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6" name="TextBox 568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92" name="TextBox 569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5695" name="TextBox 569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84048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1" name="TextBox 570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4" name="TextBox 570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10" name="TextBox 570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92120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6312932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92120" cy="264560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6312932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49" name="TextBox 5748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52" name="TextBox 575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58" name="TextBox 5757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4" name="TextBox 576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7" name="TextBox 585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0" name="TextBox 585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3" name="TextBox 586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6" name="TextBox 5865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69" name="TextBox 5868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3" name="TextBox 587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5" name="TextBox 587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6" name="TextBox 5875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1" name="TextBox 58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4" name="TextBox 588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8" name="TextBox 5887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1" name="TextBox 589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3" name="TextBox 589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4" name="TextBox 589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6" name="TextBox 5895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899" name="TextBox 589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0" name="TextBox 589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2" name="TextBox 590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5" name="TextBox 5904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8" name="TextBox 590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4" name="TextBox 591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0" name="TextBox 591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3" name="TextBox 592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6" name="TextBox 592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29" name="TextBox 5928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2" name="TextBox 593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8" name="TextBox 5937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1" name="TextBox 594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59" name="TextBox 5958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6" name="TextBox 596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95570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68" name="TextBox 596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77" name="TextBox 597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78" name="TextBox 5977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80" name="TextBox 597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83" name="TextBox 598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84" name="TextBox 598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89" name="TextBox 5988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249174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2" name="TextBox 599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1" name="TextBox 600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4" name="TextBox 600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7" name="TextBox 6006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3" name="TextBox 601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6" name="TextBox 6015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9372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25" name="TextBox 6024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28" name="TextBox 602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4" name="TextBox 603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7" name="TextBox 603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0" name="TextBox 603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49" name="TextBox 6048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2" name="TextBox 605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00279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58" name="TextBox 605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1" name="TextBox 606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4" name="TextBox 606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1" name="TextBox 607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3" name="TextBox 607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6" name="TextBox 6075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7" name="TextBox 6076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2" name="TextBox 608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5" name="TextBox 608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8" name="TextBox 608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4" name="TextBox 609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7" name="TextBox 6096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0" name="TextBox 609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6" name="TextBox 610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9" name="TextBox 6108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5" name="TextBox 611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1" name="TextBox 612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9" name="TextBox 6138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8" name="TextBox 614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1" name="TextBox 615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4" name="TextBox 615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7" name="TextBox 6156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0" name="TextBox 615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6" name="TextBox 6165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9" name="TextBox 6168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2" name="TextBox 617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5" name="TextBox 617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8" name="TextBox 6177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81" name="TextBox 61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84" name="TextBox 618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85" name="TextBox 618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0" name="TextBox 618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1" name="TextBox 619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96" name="TextBox 6195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199" name="TextBox 6198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02" name="TextBox 620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8" name="TextBox 6207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4" name="TextBox 621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7" name="TextBox 6216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3" name="TextBox 622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5" name="TextBox 623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39" name="TextBox 6238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1" name="TextBox 624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2" name="TextBox 624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4" name="TextBox 624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5" name="TextBox 624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7" name="TextBox 6246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8" name="TextBox 624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50" name="TextBox 624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251" name="TextBox 625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3" name="TextBox 6252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6" name="TextBox 6255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9" name="TextBox 625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5" name="TextBox 6264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68" name="TextBox 6267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69" name="TextBox 6268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1" name="TextBox 627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2" name="TextBox 627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4" name="TextBox 627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5" name="TextBox 627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7" name="TextBox 6276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8" name="TextBox 6277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80" name="TextBox 627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81" name="TextBox 62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63093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9" name="TextBox 628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7795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6" name="TextBox 6295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1" name="TextBox 630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2" name="TextBox 630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7" name="TextBox 6306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8" name="TextBox 6307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0" name="TextBox 630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3" name="TextBox 631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7" name="TextBox 6316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0" name="TextBox 631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2" name="TextBox 632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3" name="TextBox 6322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5" name="TextBox 6324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6" name="TextBox 6325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31" name="TextBox 633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32" name="TextBox 633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334" name="TextBox 633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954024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160020</xdr:colOff>
      <xdr:row>0</xdr:row>
      <xdr:rowOff>0</xdr:rowOff>
    </xdr:from>
    <xdr:ext cx="200474" cy="278089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970026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37" name="TextBox 6336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0" name="TextBox 633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1" name="TextBox 634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3" name="TextBox 634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4" name="TextBox 634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6" name="TextBox 6345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7" name="TextBox 6346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49" name="TextBox 6348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0" name="TextBox 6349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2" name="TextBox 635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5" name="TextBox 6354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8" name="TextBox 6357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1" name="TextBox 636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2" name="TextBox 636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4" name="TextBox 636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5" name="TextBox 636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7" name="TextBox 6366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0" name="TextBox 636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1" name="TextBox 637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3" name="TextBox 637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79" name="TextBox 6378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2" name="TextBox 638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8" name="TextBox 6387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89" name="TextBox 6388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4" name="TextBox 639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5" name="TextBox 639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7" name="TextBox 6406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0" name="TextBox 6409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2" name="TextBox 641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21" name="TextBox 642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22" name="TextBox 642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24" name="TextBox 642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6425" name="TextBox 6424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7297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27" name="TextBox 6426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28" name="TextBox 6427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0" name="TextBox 6429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3" name="TextBox 643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6" name="TextBox 6435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7" name="TextBox 6436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39" name="TextBox 6438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0" name="TextBox 6439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2" name="TextBox 644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5" name="TextBox 644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8" name="TextBox 6447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1" name="TextBox 645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4" name="TextBox 645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7" name="TextBox 6456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8" name="TextBox 6457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0" name="TextBox 6459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3" name="TextBox 646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7" name="TextBox 6466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69" name="TextBox 646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0" name="TextBox 6469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3" name="TextBox 6472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6" name="TextBox 6475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8" name="TextBox 6477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79" name="TextBox 647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81" name="TextBox 64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84" name="TextBox 648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85" name="TextBox 6484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7" name="TextBox 648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0" name="TextBox 6489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94" name="TextBox 649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96" name="TextBox 6495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97" name="TextBox 6496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499" name="TextBox 649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2" name="TextBox 650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6" name="TextBox 6505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8" name="TextBox 6507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09" name="TextBox 650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4" name="TextBox 651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5" name="TextBox 6514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7" name="TextBox 6516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8" name="TextBox 6517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0" name="TextBox 6519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1" name="TextBox 652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3" name="TextBox 652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6" name="TextBox 6525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7" name="TextBox 6526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3" name="TextBox 653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5" name="TextBox 6544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8" name="TextBox 6547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0" name="TextBox 6549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3" name="TextBox 655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6" name="TextBox 655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59" name="TextBox 6558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402586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2" name="TextBox 656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5" name="TextBox 656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8" name="TextBox 656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1" name="TextBox 657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4023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4" name="TextBox 657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7" name="TextBox 6576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4770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92</xdr:row>
      <xdr:rowOff>0</xdr:rowOff>
    </xdr:from>
    <xdr:ext cx="187152" cy="289645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1382375" y="17175480"/>
          <a:ext cx="187152" cy="289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92</xdr:row>
      <xdr:rowOff>0</xdr:rowOff>
    </xdr:from>
    <xdr:ext cx="187152" cy="289645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11382375" y="17175480"/>
          <a:ext cx="187152" cy="289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30</xdr:row>
      <xdr:rowOff>0</xdr:rowOff>
    </xdr:from>
    <xdr:ext cx="184731" cy="264560"/>
    <xdr:sp macro="" textlink="">
      <xdr:nvSpPr>
        <xdr:cNvPr id="6580" name="TextBox 657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13823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30</xdr:row>
      <xdr:rowOff>0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13823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2" name="TextBox 6581"/>
        <xdr:cNvSpPr txBox="1"/>
      </xdr:nvSpPr>
      <xdr:spPr>
        <a:xfrm>
          <a:off x="9006840" y="16390620"/>
          <a:ext cx="184731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3" name="TextBox 6582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4" name="TextBox 6583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5" name="TextBox 6584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6" name="TextBox 6585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7" name="TextBox 6586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8" name="TextBox 6587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89" name="TextBox 6588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90" name="TextBox 6589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91" name="TextBox 6590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92" name="TextBox 6591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84731" cy="278089"/>
    <xdr:sp macro="" textlink="">
      <xdr:nvSpPr>
        <xdr:cNvPr id="6593" name="TextBox 6592"/>
        <xdr:cNvSpPr txBox="1"/>
      </xdr:nvSpPr>
      <xdr:spPr>
        <a:xfrm>
          <a:off x="9006840" y="163906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6594" name="TextBox 6593"/>
        <xdr:cNvSpPr txBox="1"/>
      </xdr:nvSpPr>
      <xdr:spPr>
        <a:xfrm>
          <a:off x="7680960" y="80010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6595" name="TextBox 6594"/>
        <xdr:cNvSpPr txBox="1"/>
      </xdr:nvSpPr>
      <xdr:spPr>
        <a:xfrm>
          <a:off x="7680960" y="80010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6596" name="TextBox 6595"/>
        <xdr:cNvSpPr txBox="1"/>
      </xdr:nvSpPr>
      <xdr:spPr>
        <a:xfrm>
          <a:off x="6469380" y="80010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6597" name="TextBox 6596"/>
        <xdr:cNvSpPr txBox="1"/>
      </xdr:nvSpPr>
      <xdr:spPr>
        <a:xfrm>
          <a:off x="6469380" y="80010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78089"/>
    <xdr:sp macro="" textlink="">
      <xdr:nvSpPr>
        <xdr:cNvPr id="6598" name="TextBox 6597"/>
        <xdr:cNvSpPr txBox="1"/>
      </xdr:nvSpPr>
      <xdr:spPr>
        <a:xfrm>
          <a:off x="7680960" y="205054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78089"/>
    <xdr:sp macro="" textlink="">
      <xdr:nvSpPr>
        <xdr:cNvPr id="6599" name="TextBox 6598"/>
        <xdr:cNvSpPr txBox="1"/>
      </xdr:nvSpPr>
      <xdr:spPr>
        <a:xfrm>
          <a:off x="7680960" y="205054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2428" cy="278089"/>
    <xdr:sp macro="" textlink="">
      <xdr:nvSpPr>
        <xdr:cNvPr id="6600" name="TextBox 6599"/>
        <xdr:cNvSpPr txBox="1"/>
      </xdr:nvSpPr>
      <xdr:spPr>
        <a:xfrm>
          <a:off x="6469380" y="205054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92428" cy="278089"/>
    <xdr:sp macro="" textlink="">
      <xdr:nvSpPr>
        <xdr:cNvPr id="6601" name="TextBox 6600"/>
        <xdr:cNvSpPr txBox="1"/>
      </xdr:nvSpPr>
      <xdr:spPr>
        <a:xfrm>
          <a:off x="6469380" y="205054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6602" name="TextBox 6601"/>
        <xdr:cNvSpPr txBox="1"/>
      </xdr:nvSpPr>
      <xdr:spPr>
        <a:xfrm>
          <a:off x="7680960" y="80010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78089"/>
    <xdr:sp macro="" textlink="">
      <xdr:nvSpPr>
        <xdr:cNvPr id="6603" name="TextBox 6602"/>
        <xdr:cNvSpPr txBox="1"/>
      </xdr:nvSpPr>
      <xdr:spPr>
        <a:xfrm>
          <a:off x="7680960" y="800100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6604" name="TextBox 6603"/>
        <xdr:cNvSpPr txBox="1"/>
      </xdr:nvSpPr>
      <xdr:spPr>
        <a:xfrm>
          <a:off x="6469380" y="80010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92428" cy="278089"/>
    <xdr:sp macro="" textlink="">
      <xdr:nvSpPr>
        <xdr:cNvPr id="6605" name="TextBox 6604"/>
        <xdr:cNvSpPr txBox="1"/>
      </xdr:nvSpPr>
      <xdr:spPr>
        <a:xfrm>
          <a:off x="6469380" y="800100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78089"/>
    <xdr:sp macro="" textlink="">
      <xdr:nvSpPr>
        <xdr:cNvPr id="6606" name="TextBox 6605"/>
        <xdr:cNvSpPr txBox="1"/>
      </xdr:nvSpPr>
      <xdr:spPr>
        <a:xfrm>
          <a:off x="7680960" y="177622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78089"/>
    <xdr:sp macro="" textlink="">
      <xdr:nvSpPr>
        <xdr:cNvPr id="6607" name="TextBox 6606"/>
        <xdr:cNvSpPr txBox="1"/>
      </xdr:nvSpPr>
      <xdr:spPr>
        <a:xfrm>
          <a:off x="7680960" y="177622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2428" cy="278089"/>
    <xdr:sp macro="" textlink="">
      <xdr:nvSpPr>
        <xdr:cNvPr id="6608" name="TextBox 6607"/>
        <xdr:cNvSpPr txBox="1"/>
      </xdr:nvSpPr>
      <xdr:spPr>
        <a:xfrm>
          <a:off x="6469380" y="177622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2428" cy="278089"/>
    <xdr:sp macro="" textlink="">
      <xdr:nvSpPr>
        <xdr:cNvPr id="6609" name="TextBox 6608"/>
        <xdr:cNvSpPr txBox="1"/>
      </xdr:nvSpPr>
      <xdr:spPr>
        <a:xfrm>
          <a:off x="6469380" y="177622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78089"/>
    <xdr:sp macro="" textlink="">
      <xdr:nvSpPr>
        <xdr:cNvPr id="6610" name="TextBox 6609"/>
        <xdr:cNvSpPr txBox="1"/>
      </xdr:nvSpPr>
      <xdr:spPr>
        <a:xfrm>
          <a:off x="7680960" y="208102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78089"/>
    <xdr:sp macro="" textlink="">
      <xdr:nvSpPr>
        <xdr:cNvPr id="6611" name="TextBox 6610"/>
        <xdr:cNvSpPr txBox="1"/>
      </xdr:nvSpPr>
      <xdr:spPr>
        <a:xfrm>
          <a:off x="7680960" y="2081022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2428" cy="278089"/>
    <xdr:sp macro="" textlink="">
      <xdr:nvSpPr>
        <xdr:cNvPr id="6612" name="TextBox 6611"/>
        <xdr:cNvSpPr txBox="1"/>
      </xdr:nvSpPr>
      <xdr:spPr>
        <a:xfrm>
          <a:off x="6469380" y="208102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92428" cy="278089"/>
    <xdr:sp macro="" textlink="">
      <xdr:nvSpPr>
        <xdr:cNvPr id="6613" name="TextBox 6612"/>
        <xdr:cNvSpPr txBox="1"/>
      </xdr:nvSpPr>
      <xdr:spPr>
        <a:xfrm>
          <a:off x="6469380" y="2081022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30</xdr:row>
      <xdr:rowOff>0</xdr:rowOff>
    </xdr:from>
    <xdr:ext cx="184731" cy="264560"/>
    <xdr:sp macro="" textlink="">
      <xdr:nvSpPr>
        <xdr:cNvPr id="6614" name="TextBox 661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0544175" y="1852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30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0544175" y="1852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tabSelected="1" topLeftCell="B28" workbookViewId="0">
      <selection activeCell="U30" sqref="U30"/>
    </sheetView>
  </sheetViews>
  <sheetFormatPr defaultRowHeight="12" x14ac:dyDescent="0.3"/>
  <cols>
    <col min="1" max="1" width="4.5546875" style="183" hidden="1" customWidth="1"/>
    <col min="2" max="2" width="4.6640625" style="183" customWidth="1"/>
    <col min="3" max="3" width="31.109375" style="184" customWidth="1"/>
    <col min="4" max="4" width="8.77734375" style="185" customWidth="1"/>
    <col min="5" max="5" width="8.109375" style="185" customWidth="1"/>
    <col min="6" max="6" width="8.88671875" style="185" customWidth="1"/>
    <col min="7" max="7" width="9.109375" style="185" customWidth="1"/>
    <col min="8" max="8" width="10.33203125" style="185" customWidth="1"/>
    <col min="9" max="10" width="9.109375" style="185" customWidth="1"/>
    <col min="11" max="11" width="8.5546875" style="185" customWidth="1"/>
    <col min="12" max="12" width="7.21875" style="185" customWidth="1"/>
    <col min="13" max="13" width="6.33203125" style="186" customWidth="1"/>
    <col min="14" max="14" width="4.109375" style="186" customWidth="1"/>
    <col min="15" max="15" width="7.109375" style="183" customWidth="1"/>
    <col min="16" max="16" width="6" style="183" customWidth="1"/>
    <col min="17" max="17" width="9.33203125" style="185" customWidth="1"/>
    <col min="18" max="18" width="11.109375" style="185" customWidth="1"/>
    <col min="19" max="19" width="10" style="183" bestFit="1" customWidth="1"/>
    <col min="20" max="256" width="8.88671875" style="183"/>
    <col min="257" max="257" width="4.5546875" style="183" customWidth="1"/>
    <col min="258" max="258" width="9.109375" style="183" customWidth="1"/>
    <col min="259" max="259" width="11.5546875" style="183" customWidth="1"/>
    <col min="260" max="260" width="11.109375" style="183" customWidth="1"/>
    <col min="261" max="261" width="10.21875" style="183" customWidth="1"/>
    <col min="262" max="262" width="12.109375" style="183" customWidth="1"/>
    <col min="263" max="263" width="10.88671875" style="183" customWidth="1"/>
    <col min="264" max="264" width="11" style="183" customWidth="1"/>
    <col min="265" max="265" width="11.44140625" style="183" customWidth="1"/>
    <col min="266" max="266" width="10.33203125" style="183" customWidth="1"/>
    <col min="267" max="267" width="11.33203125" style="183" customWidth="1"/>
    <col min="268" max="268" width="8.88671875" style="183" customWidth="1"/>
    <col min="269" max="269" width="9.109375" style="183" customWidth="1"/>
    <col min="270" max="270" width="7.44140625" style="183" customWidth="1"/>
    <col min="271" max="271" width="7.109375" style="183" customWidth="1"/>
    <col min="272" max="272" width="8.6640625" style="183" customWidth="1"/>
    <col min="273" max="274" width="11.109375" style="183" customWidth="1"/>
    <col min="275" max="275" width="10" style="183" bestFit="1" customWidth="1"/>
    <col min="276" max="512" width="8.88671875" style="183"/>
    <col min="513" max="513" width="4.5546875" style="183" customWidth="1"/>
    <col min="514" max="514" width="9.109375" style="183" customWidth="1"/>
    <col min="515" max="515" width="11.5546875" style="183" customWidth="1"/>
    <col min="516" max="516" width="11.109375" style="183" customWidth="1"/>
    <col min="517" max="517" width="10.21875" style="183" customWidth="1"/>
    <col min="518" max="518" width="12.109375" style="183" customWidth="1"/>
    <col min="519" max="519" width="10.88671875" style="183" customWidth="1"/>
    <col min="520" max="520" width="11" style="183" customWidth="1"/>
    <col min="521" max="521" width="11.44140625" style="183" customWidth="1"/>
    <col min="522" max="522" width="10.33203125" style="183" customWidth="1"/>
    <col min="523" max="523" width="11.33203125" style="183" customWidth="1"/>
    <col min="524" max="524" width="8.88671875" style="183" customWidth="1"/>
    <col min="525" max="525" width="9.109375" style="183" customWidth="1"/>
    <col min="526" max="526" width="7.44140625" style="183" customWidth="1"/>
    <col min="527" max="527" width="7.109375" style="183" customWidth="1"/>
    <col min="528" max="528" width="8.6640625" style="183" customWidth="1"/>
    <col min="529" max="530" width="11.109375" style="183" customWidth="1"/>
    <col min="531" max="531" width="10" style="183" bestFit="1" customWidth="1"/>
    <col min="532" max="768" width="8.88671875" style="183"/>
    <col min="769" max="769" width="4.5546875" style="183" customWidth="1"/>
    <col min="770" max="770" width="9.109375" style="183" customWidth="1"/>
    <col min="771" max="771" width="11.5546875" style="183" customWidth="1"/>
    <col min="772" max="772" width="11.109375" style="183" customWidth="1"/>
    <col min="773" max="773" width="10.21875" style="183" customWidth="1"/>
    <col min="774" max="774" width="12.109375" style="183" customWidth="1"/>
    <col min="775" max="775" width="10.88671875" style="183" customWidth="1"/>
    <col min="776" max="776" width="11" style="183" customWidth="1"/>
    <col min="777" max="777" width="11.44140625" style="183" customWidth="1"/>
    <col min="778" max="778" width="10.33203125" style="183" customWidth="1"/>
    <col min="779" max="779" width="11.33203125" style="183" customWidth="1"/>
    <col min="780" max="780" width="8.88671875" style="183" customWidth="1"/>
    <col min="781" max="781" width="9.109375" style="183" customWidth="1"/>
    <col min="782" max="782" width="7.44140625" style="183" customWidth="1"/>
    <col min="783" max="783" width="7.109375" style="183" customWidth="1"/>
    <col min="784" max="784" width="8.6640625" style="183" customWidth="1"/>
    <col min="785" max="786" width="11.109375" style="183" customWidth="1"/>
    <col min="787" max="787" width="10" style="183" bestFit="1" customWidth="1"/>
    <col min="788" max="1024" width="8.88671875" style="183"/>
    <col min="1025" max="1025" width="4.5546875" style="183" customWidth="1"/>
    <col min="1026" max="1026" width="9.109375" style="183" customWidth="1"/>
    <col min="1027" max="1027" width="11.5546875" style="183" customWidth="1"/>
    <col min="1028" max="1028" width="11.109375" style="183" customWidth="1"/>
    <col min="1029" max="1029" width="10.21875" style="183" customWidth="1"/>
    <col min="1030" max="1030" width="12.109375" style="183" customWidth="1"/>
    <col min="1031" max="1031" width="10.88671875" style="183" customWidth="1"/>
    <col min="1032" max="1032" width="11" style="183" customWidth="1"/>
    <col min="1033" max="1033" width="11.44140625" style="183" customWidth="1"/>
    <col min="1034" max="1034" width="10.33203125" style="183" customWidth="1"/>
    <col min="1035" max="1035" width="11.33203125" style="183" customWidth="1"/>
    <col min="1036" max="1036" width="8.88671875" style="183" customWidth="1"/>
    <col min="1037" max="1037" width="9.109375" style="183" customWidth="1"/>
    <col min="1038" max="1038" width="7.44140625" style="183" customWidth="1"/>
    <col min="1039" max="1039" width="7.109375" style="183" customWidth="1"/>
    <col min="1040" max="1040" width="8.6640625" style="183" customWidth="1"/>
    <col min="1041" max="1042" width="11.109375" style="183" customWidth="1"/>
    <col min="1043" max="1043" width="10" style="183" bestFit="1" customWidth="1"/>
    <col min="1044" max="1280" width="8.88671875" style="183"/>
    <col min="1281" max="1281" width="4.5546875" style="183" customWidth="1"/>
    <col min="1282" max="1282" width="9.109375" style="183" customWidth="1"/>
    <col min="1283" max="1283" width="11.5546875" style="183" customWidth="1"/>
    <col min="1284" max="1284" width="11.109375" style="183" customWidth="1"/>
    <col min="1285" max="1285" width="10.21875" style="183" customWidth="1"/>
    <col min="1286" max="1286" width="12.109375" style="183" customWidth="1"/>
    <col min="1287" max="1287" width="10.88671875" style="183" customWidth="1"/>
    <col min="1288" max="1288" width="11" style="183" customWidth="1"/>
    <col min="1289" max="1289" width="11.44140625" style="183" customWidth="1"/>
    <col min="1290" max="1290" width="10.33203125" style="183" customWidth="1"/>
    <col min="1291" max="1291" width="11.33203125" style="183" customWidth="1"/>
    <col min="1292" max="1292" width="8.88671875" style="183" customWidth="1"/>
    <col min="1293" max="1293" width="9.109375" style="183" customWidth="1"/>
    <col min="1294" max="1294" width="7.44140625" style="183" customWidth="1"/>
    <col min="1295" max="1295" width="7.109375" style="183" customWidth="1"/>
    <col min="1296" max="1296" width="8.6640625" style="183" customWidth="1"/>
    <col min="1297" max="1298" width="11.109375" style="183" customWidth="1"/>
    <col min="1299" max="1299" width="10" style="183" bestFit="1" customWidth="1"/>
    <col min="1300" max="1536" width="8.88671875" style="183"/>
    <col min="1537" max="1537" width="4.5546875" style="183" customWidth="1"/>
    <col min="1538" max="1538" width="9.109375" style="183" customWidth="1"/>
    <col min="1539" max="1539" width="11.5546875" style="183" customWidth="1"/>
    <col min="1540" max="1540" width="11.109375" style="183" customWidth="1"/>
    <col min="1541" max="1541" width="10.21875" style="183" customWidth="1"/>
    <col min="1542" max="1542" width="12.109375" style="183" customWidth="1"/>
    <col min="1543" max="1543" width="10.88671875" style="183" customWidth="1"/>
    <col min="1544" max="1544" width="11" style="183" customWidth="1"/>
    <col min="1545" max="1545" width="11.44140625" style="183" customWidth="1"/>
    <col min="1546" max="1546" width="10.33203125" style="183" customWidth="1"/>
    <col min="1547" max="1547" width="11.33203125" style="183" customWidth="1"/>
    <col min="1548" max="1548" width="8.88671875" style="183" customWidth="1"/>
    <col min="1549" max="1549" width="9.109375" style="183" customWidth="1"/>
    <col min="1550" max="1550" width="7.44140625" style="183" customWidth="1"/>
    <col min="1551" max="1551" width="7.109375" style="183" customWidth="1"/>
    <col min="1552" max="1552" width="8.6640625" style="183" customWidth="1"/>
    <col min="1553" max="1554" width="11.109375" style="183" customWidth="1"/>
    <col min="1555" max="1555" width="10" style="183" bestFit="1" customWidth="1"/>
    <col min="1556" max="1792" width="8.88671875" style="183"/>
    <col min="1793" max="1793" width="4.5546875" style="183" customWidth="1"/>
    <col min="1794" max="1794" width="9.109375" style="183" customWidth="1"/>
    <col min="1795" max="1795" width="11.5546875" style="183" customWidth="1"/>
    <col min="1796" max="1796" width="11.109375" style="183" customWidth="1"/>
    <col min="1797" max="1797" width="10.21875" style="183" customWidth="1"/>
    <col min="1798" max="1798" width="12.109375" style="183" customWidth="1"/>
    <col min="1799" max="1799" width="10.88671875" style="183" customWidth="1"/>
    <col min="1800" max="1800" width="11" style="183" customWidth="1"/>
    <col min="1801" max="1801" width="11.44140625" style="183" customWidth="1"/>
    <col min="1802" max="1802" width="10.33203125" style="183" customWidth="1"/>
    <col min="1803" max="1803" width="11.33203125" style="183" customWidth="1"/>
    <col min="1804" max="1804" width="8.88671875" style="183" customWidth="1"/>
    <col min="1805" max="1805" width="9.109375" style="183" customWidth="1"/>
    <col min="1806" max="1806" width="7.44140625" style="183" customWidth="1"/>
    <col min="1807" max="1807" width="7.109375" style="183" customWidth="1"/>
    <col min="1808" max="1808" width="8.6640625" style="183" customWidth="1"/>
    <col min="1809" max="1810" width="11.109375" style="183" customWidth="1"/>
    <col min="1811" max="1811" width="10" style="183" bestFit="1" customWidth="1"/>
    <col min="1812" max="2048" width="8.88671875" style="183"/>
    <col min="2049" max="2049" width="4.5546875" style="183" customWidth="1"/>
    <col min="2050" max="2050" width="9.109375" style="183" customWidth="1"/>
    <col min="2051" max="2051" width="11.5546875" style="183" customWidth="1"/>
    <col min="2052" max="2052" width="11.109375" style="183" customWidth="1"/>
    <col min="2053" max="2053" width="10.21875" style="183" customWidth="1"/>
    <col min="2054" max="2054" width="12.109375" style="183" customWidth="1"/>
    <col min="2055" max="2055" width="10.88671875" style="183" customWidth="1"/>
    <col min="2056" max="2056" width="11" style="183" customWidth="1"/>
    <col min="2057" max="2057" width="11.44140625" style="183" customWidth="1"/>
    <col min="2058" max="2058" width="10.33203125" style="183" customWidth="1"/>
    <col min="2059" max="2059" width="11.33203125" style="183" customWidth="1"/>
    <col min="2060" max="2060" width="8.88671875" style="183" customWidth="1"/>
    <col min="2061" max="2061" width="9.109375" style="183" customWidth="1"/>
    <col min="2062" max="2062" width="7.44140625" style="183" customWidth="1"/>
    <col min="2063" max="2063" width="7.109375" style="183" customWidth="1"/>
    <col min="2064" max="2064" width="8.6640625" style="183" customWidth="1"/>
    <col min="2065" max="2066" width="11.109375" style="183" customWidth="1"/>
    <col min="2067" max="2067" width="10" style="183" bestFit="1" customWidth="1"/>
    <col min="2068" max="2304" width="8.88671875" style="183"/>
    <col min="2305" max="2305" width="4.5546875" style="183" customWidth="1"/>
    <col min="2306" max="2306" width="9.109375" style="183" customWidth="1"/>
    <col min="2307" max="2307" width="11.5546875" style="183" customWidth="1"/>
    <col min="2308" max="2308" width="11.109375" style="183" customWidth="1"/>
    <col min="2309" max="2309" width="10.21875" style="183" customWidth="1"/>
    <col min="2310" max="2310" width="12.109375" style="183" customWidth="1"/>
    <col min="2311" max="2311" width="10.88671875" style="183" customWidth="1"/>
    <col min="2312" max="2312" width="11" style="183" customWidth="1"/>
    <col min="2313" max="2313" width="11.44140625" style="183" customWidth="1"/>
    <col min="2314" max="2314" width="10.33203125" style="183" customWidth="1"/>
    <col min="2315" max="2315" width="11.33203125" style="183" customWidth="1"/>
    <col min="2316" max="2316" width="8.88671875" style="183" customWidth="1"/>
    <col min="2317" max="2317" width="9.109375" style="183" customWidth="1"/>
    <col min="2318" max="2318" width="7.44140625" style="183" customWidth="1"/>
    <col min="2319" max="2319" width="7.109375" style="183" customWidth="1"/>
    <col min="2320" max="2320" width="8.6640625" style="183" customWidth="1"/>
    <col min="2321" max="2322" width="11.109375" style="183" customWidth="1"/>
    <col min="2323" max="2323" width="10" style="183" bestFit="1" customWidth="1"/>
    <col min="2324" max="2560" width="8.88671875" style="183"/>
    <col min="2561" max="2561" width="4.5546875" style="183" customWidth="1"/>
    <col min="2562" max="2562" width="9.109375" style="183" customWidth="1"/>
    <col min="2563" max="2563" width="11.5546875" style="183" customWidth="1"/>
    <col min="2564" max="2564" width="11.109375" style="183" customWidth="1"/>
    <col min="2565" max="2565" width="10.21875" style="183" customWidth="1"/>
    <col min="2566" max="2566" width="12.109375" style="183" customWidth="1"/>
    <col min="2567" max="2567" width="10.88671875" style="183" customWidth="1"/>
    <col min="2568" max="2568" width="11" style="183" customWidth="1"/>
    <col min="2569" max="2569" width="11.44140625" style="183" customWidth="1"/>
    <col min="2570" max="2570" width="10.33203125" style="183" customWidth="1"/>
    <col min="2571" max="2571" width="11.33203125" style="183" customWidth="1"/>
    <col min="2572" max="2572" width="8.88671875" style="183" customWidth="1"/>
    <col min="2573" max="2573" width="9.109375" style="183" customWidth="1"/>
    <col min="2574" max="2574" width="7.44140625" style="183" customWidth="1"/>
    <col min="2575" max="2575" width="7.109375" style="183" customWidth="1"/>
    <col min="2576" max="2576" width="8.6640625" style="183" customWidth="1"/>
    <col min="2577" max="2578" width="11.109375" style="183" customWidth="1"/>
    <col min="2579" max="2579" width="10" style="183" bestFit="1" customWidth="1"/>
    <col min="2580" max="2816" width="8.88671875" style="183"/>
    <col min="2817" max="2817" width="4.5546875" style="183" customWidth="1"/>
    <col min="2818" max="2818" width="9.109375" style="183" customWidth="1"/>
    <col min="2819" max="2819" width="11.5546875" style="183" customWidth="1"/>
    <col min="2820" max="2820" width="11.109375" style="183" customWidth="1"/>
    <col min="2821" max="2821" width="10.21875" style="183" customWidth="1"/>
    <col min="2822" max="2822" width="12.109375" style="183" customWidth="1"/>
    <col min="2823" max="2823" width="10.88671875" style="183" customWidth="1"/>
    <col min="2824" max="2824" width="11" style="183" customWidth="1"/>
    <col min="2825" max="2825" width="11.44140625" style="183" customWidth="1"/>
    <col min="2826" max="2826" width="10.33203125" style="183" customWidth="1"/>
    <col min="2827" max="2827" width="11.33203125" style="183" customWidth="1"/>
    <col min="2828" max="2828" width="8.88671875" style="183" customWidth="1"/>
    <col min="2829" max="2829" width="9.109375" style="183" customWidth="1"/>
    <col min="2830" max="2830" width="7.44140625" style="183" customWidth="1"/>
    <col min="2831" max="2831" width="7.109375" style="183" customWidth="1"/>
    <col min="2832" max="2832" width="8.6640625" style="183" customWidth="1"/>
    <col min="2833" max="2834" width="11.109375" style="183" customWidth="1"/>
    <col min="2835" max="2835" width="10" style="183" bestFit="1" customWidth="1"/>
    <col min="2836" max="3072" width="8.88671875" style="183"/>
    <col min="3073" max="3073" width="4.5546875" style="183" customWidth="1"/>
    <col min="3074" max="3074" width="9.109375" style="183" customWidth="1"/>
    <col min="3075" max="3075" width="11.5546875" style="183" customWidth="1"/>
    <col min="3076" max="3076" width="11.109375" style="183" customWidth="1"/>
    <col min="3077" max="3077" width="10.21875" style="183" customWidth="1"/>
    <col min="3078" max="3078" width="12.109375" style="183" customWidth="1"/>
    <col min="3079" max="3079" width="10.88671875" style="183" customWidth="1"/>
    <col min="3080" max="3080" width="11" style="183" customWidth="1"/>
    <col min="3081" max="3081" width="11.44140625" style="183" customWidth="1"/>
    <col min="3082" max="3082" width="10.33203125" style="183" customWidth="1"/>
    <col min="3083" max="3083" width="11.33203125" style="183" customWidth="1"/>
    <col min="3084" max="3084" width="8.88671875" style="183" customWidth="1"/>
    <col min="3085" max="3085" width="9.109375" style="183" customWidth="1"/>
    <col min="3086" max="3086" width="7.44140625" style="183" customWidth="1"/>
    <col min="3087" max="3087" width="7.109375" style="183" customWidth="1"/>
    <col min="3088" max="3088" width="8.6640625" style="183" customWidth="1"/>
    <col min="3089" max="3090" width="11.109375" style="183" customWidth="1"/>
    <col min="3091" max="3091" width="10" style="183" bestFit="1" customWidth="1"/>
    <col min="3092" max="3328" width="8.88671875" style="183"/>
    <col min="3329" max="3329" width="4.5546875" style="183" customWidth="1"/>
    <col min="3330" max="3330" width="9.109375" style="183" customWidth="1"/>
    <col min="3331" max="3331" width="11.5546875" style="183" customWidth="1"/>
    <col min="3332" max="3332" width="11.109375" style="183" customWidth="1"/>
    <col min="3333" max="3333" width="10.21875" style="183" customWidth="1"/>
    <col min="3334" max="3334" width="12.109375" style="183" customWidth="1"/>
    <col min="3335" max="3335" width="10.88671875" style="183" customWidth="1"/>
    <col min="3336" max="3336" width="11" style="183" customWidth="1"/>
    <col min="3337" max="3337" width="11.44140625" style="183" customWidth="1"/>
    <col min="3338" max="3338" width="10.33203125" style="183" customWidth="1"/>
    <col min="3339" max="3339" width="11.33203125" style="183" customWidth="1"/>
    <col min="3340" max="3340" width="8.88671875" style="183" customWidth="1"/>
    <col min="3341" max="3341" width="9.109375" style="183" customWidth="1"/>
    <col min="3342" max="3342" width="7.44140625" style="183" customWidth="1"/>
    <col min="3343" max="3343" width="7.109375" style="183" customWidth="1"/>
    <col min="3344" max="3344" width="8.6640625" style="183" customWidth="1"/>
    <col min="3345" max="3346" width="11.109375" style="183" customWidth="1"/>
    <col min="3347" max="3347" width="10" style="183" bestFit="1" customWidth="1"/>
    <col min="3348" max="3584" width="8.88671875" style="183"/>
    <col min="3585" max="3585" width="4.5546875" style="183" customWidth="1"/>
    <col min="3586" max="3586" width="9.109375" style="183" customWidth="1"/>
    <col min="3587" max="3587" width="11.5546875" style="183" customWidth="1"/>
    <col min="3588" max="3588" width="11.109375" style="183" customWidth="1"/>
    <col min="3589" max="3589" width="10.21875" style="183" customWidth="1"/>
    <col min="3590" max="3590" width="12.109375" style="183" customWidth="1"/>
    <col min="3591" max="3591" width="10.88671875" style="183" customWidth="1"/>
    <col min="3592" max="3592" width="11" style="183" customWidth="1"/>
    <col min="3593" max="3593" width="11.44140625" style="183" customWidth="1"/>
    <col min="3594" max="3594" width="10.33203125" style="183" customWidth="1"/>
    <col min="3595" max="3595" width="11.33203125" style="183" customWidth="1"/>
    <col min="3596" max="3596" width="8.88671875" style="183" customWidth="1"/>
    <col min="3597" max="3597" width="9.109375" style="183" customWidth="1"/>
    <col min="3598" max="3598" width="7.44140625" style="183" customWidth="1"/>
    <col min="3599" max="3599" width="7.109375" style="183" customWidth="1"/>
    <col min="3600" max="3600" width="8.6640625" style="183" customWidth="1"/>
    <col min="3601" max="3602" width="11.109375" style="183" customWidth="1"/>
    <col min="3603" max="3603" width="10" style="183" bestFit="1" customWidth="1"/>
    <col min="3604" max="3840" width="8.88671875" style="183"/>
    <col min="3841" max="3841" width="4.5546875" style="183" customWidth="1"/>
    <col min="3842" max="3842" width="9.109375" style="183" customWidth="1"/>
    <col min="3843" max="3843" width="11.5546875" style="183" customWidth="1"/>
    <col min="3844" max="3844" width="11.109375" style="183" customWidth="1"/>
    <col min="3845" max="3845" width="10.21875" style="183" customWidth="1"/>
    <col min="3846" max="3846" width="12.109375" style="183" customWidth="1"/>
    <col min="3847" max="3847" width="10.88671875" style="183" customWidth="1"/>
    <col min="3848" max="3848" width="11" style="183" customWidth="1"/>
    <col min="3849" max="3849" width="11.44140625" style="183" customWidth="1"/>
    <col min="3850" max="3850" width="10.33203125" style="183" customWidth="1"/>
    <col min="3851" max="3851" width="11.33203125" style="183" customWidth="1"/>
    <col min="3852" max="3852" width="8.88671875" style="183" customWidth="1"/>
    <col min="3853" max="3853" width="9.109375" style="183" customWidth="1"/>
    <col min="3854" max="3854" width="7.44140625" style="183" customWidth="1"/>
    <col min="3855" max="3855" width="7.109375" style="183" customWidth="1"/>
    <col min="3856" max="3856" width="8.6640625" style="183" customWidth="1"/>
    <col min="3857" max="3858" width="11.109375" style="183" customWidth="1"/>
    <col min="3859" max="3859" width="10" style="183" bestFit="1" customWidth="1"/>
    <col min="3860" max="4096" width="8.88671875" style="183"/>
    <col min="4097" max="4097" width="4.5546875" style="183" customWidth="1"/>
    <col min="4098" max="4098" width="9.109375" style="183" customWidth="1"/>
    <col min="4099" max="4099" width="11.5546875" style="183" customWidth="1"/>
    <col min="4100" max="4100" width="11.109375" style="183" customWidth="1"/>
    <col min="4101" max="4101" width="10.21875" style="183" customWidth="1"/>
    <col min="4102" max="4102" width="12.109375" style="183" customWidth="1"/>
    <col min="4103" max="4103" width="10.88671875" style="183" customWidth="1"/>
    <col min="4104" max="4104" width="11" style="183" customWidth="1"/>
    <col min="4105" max="4105" width="11.44140625" style="183" customWidth="1"/>
    <col min="4106" max="4106" width="10.33203125" style="183" customWidth="1"/>
    <col min="4107" max="4107" width="11.33203125" style="183" customWidth="1"/>
    <col min="4108" max="4108" width="8.88671875" style="183" customWidth="1"/>
    <col min="4109" max="4109" width="9.109375" style="183" customWidth="1"/>
    <col min="4110" max="4110" width="7.44140625" style="183" customWidth="1"/>
    <col min="4111" max="4111" width="7.109375" style="183" customWidth="1"/>
    <col min="4112" max="4112" width="8.6640625" style="183" customWidth="1"/>
    <col min="4113" max="4114" width="11.109375" style="183" customWidth="1"/>
    <col min="4115" max="4115" width="10" style="183" bestFit="1" customWidth="1"/>
    <col min="4116" max="4352" width="8.88671875" style="183"/>
    <col min="4353" max="4353" width="4.5546875" style="183" customWidth="1"/>
    <col min="4354" max="4354" width="9.109375" style="183" customWidth="1"/>
    <col min="4355" max="4355" width="11.5546875" style="183" customWidth="1"/>
    <col min="4356" max="4356" width="11.109375" style="183" customWidth="1"/>
    <col min="4357" max="4357" width="10.21875" style="183" customWidth="1"/>
    <col min="4358" max="4358" width="12.109375" style="183" customWidth="1"/>
    <col min="4359" max="4359" width="10.88671875" style="183" customWidth="1"/>
    <col min="4360" max="4360" width="11" style="183" customWidth="1"/>
    <col min="4361" max="4361" width="11.44140625" style="183" customWidth="1"/>
    <col min="4362" max="4362" width="10.33203125" style="183" customWidth="1"/>
    <col min="4363" max="4363" width="11.33203125" style="183" customWidth="1"/>
    <col min="4364" max="4364" width="8.88671875" style="183" customWidth="1"/>
    <col min="4365" max="4365" width="9.109375" style="183" customWidth="1"/>
    <col min="4366" max="4366" width="7.44140625" style="183" customWidth="1"/>
    <col min="4367" max="4367" width="7.109375" style="183" customWidth="1"/>
    <col min="4368" max="4368" width="8.6640625" style="183" customWidth="1"/>
    <col min="4369" max="4370" width="11.109375" style="183" customWidth="1"/>
    <col min="4371" max="4371" width="10" style="183" bestFit="1" customWidth="1"/>
    <col min="4372" max="4608" width="8.88671875" style="183"/>
    <col min="4609" max="4609" width="4.5546875" style="183" customWidth="1"/>
    <col min="4610" max="4610" width="9.109375" style="183" customWidth="1"/>
    <col min="4611" max="4611" width="11.5546875" style="183" customWidth="1"/>
    <col min="4612" max="4612" width="11.109375" style="183" customWidth="1"/>
    <col min="4613" max="4613" width="10.21875" style="183" customWidth="1"/>
    <col min="4614" max="4614" width="12.109375" style="183" customWidth="1"/>
    <col min="4615" max="4615" width="10.88671875" style="183" customWidth="1"/>
    <col min="4616" max="4616" width="11" style="183" customWidth="1"/>
    <col min="4617" max="4617" width="11.44140625" style="183" customWidth="1"/>
    <col min="4618" max="4618" width="10.33203125" style="183" customWidth="1"/>
    <col min="4619" max="4619" width="11.33203125" style="183" customWidth="1"/>
    <col min="4620" max="4620" width="8.88671875" style="183" customWidth="1"/>
    <col min="4621" max="4621" width="9.109375" style="183" customWidth="1"/>
    <col min="4622" max="4622" width="7.44140625" style="183" customWidth="1"/>
    <col min="4623" max="4623" width="7.109375" style="183" customWidth="1"/>
    <col min="4624" max="4624" width="8.6640625" style="183" customWidth="1"/>
    <col min="4625" max="4626" width="11.109375" style="183" customWidth="1"/>
    <col min="4627" max="4627" width="10" style="183" bestFit="1" customWidth="1"/>
    <col min="4628" max="4864" width="8.88671875" style="183"/>
    <col min="4865" max="4865" width="4.5546875" style="183" customWidth="1"/>
    <col min="4866" max="4866" width="9.109375" style="183" customWidth="1"/>
    <col min="4867" max="4867" width="11.5546875" style="183" customWidth="1"/>
    <col min="4868" max="4868" width="11.109375" style="183" customWidth="1"/>
    <col min="4869" max="4869" width="10.21875" style="183" customWidth="1"/>
    <col min="4870" max="4870" width="12.109375" style="183" customWidth="1"/>
    <col min="4871" max="4871" width="10.88671875" style="183" customWidth="1"/>
    <col min="4872" max="4872" width="11" style="183" customWidth="1"/>
    <col min="4873" max="4873" width="11.44140625" style="183" customWidth="1"/>
    <col min="4874" max="4874" width="10.33203125" style="183" customWidth="1"/>
    <col min="4875" max="4875" width="11.33203125" style="183" customWidth="1"/>
    <col min="4876" max="4876" width="8.88671875" style="183" customWidth="1"/>
    <col min="4877" max="4877" width="9.109375" style="183" customWidth="1"/>
    <col min="4878" max="4878" width="7.44140625" style="183" customWidth="1"/>
    <col min="4879" max="4879" width="7.109375" style="183" customWidth="1"/>
    <col min="4880" max="4880" width="8.6640625" style="183" customWidth="1"/>
    <col min="4881" max="4882" width="11.109375" style="183" customWidth="1"/>
    <col min="4883" max="4883" width="10" style="183" bestFit="1" customWidth="1"/>
    <col min="4884" max="5120" width="8.88671875" style="183"/>
    <col min="5121" max="5121" width="4.5546875" style="183" customWidth="1"/>
    <col min="5122" max="5122" width="9.109375" style="183" customWidth="1"/>
    <col min="5123" max="5123" width="11.5546875" style="183" customWidth="1"/>
    <col min="5124" max="5124" width="11.109375" style="183" customWidth="1"/>
    <col min="5125" max="5125" width="10.21875" style="183" customWidth="1"/>
    <col min="5126" max="5126" width="12.109375" style="183" customWidth="1"/>
    <col min="5127" max="5127" width="10.88671875" style="183" customWidth="1"/>
    <col min="5128" max="5128" width="11" style="183" customWidth="1"/>
    <col min="5129" max="5129" width="11.44140625" style="183" customWidth="1"/>
    <col min="5130" max="5130" width="10.33203125" style="183" customWidth="1"/>
    <col min="5131" max="5131" width="11.33203125" style="183" customWidth="1"/>
    <col min="5132" max="5132" width="8.88671875" style="183" customWidth="1"/>
    <col min="5133" max="5133" width="9.109375" style="183" customWidth="1"/>
    <col min="5134" max="5134" width="7.44140625" style="183" customWidth="1"/>
    <col min="5135" max="5135" width="7.109375" style="183" customWidth="1"/>
    <col min="5136" max="5136" width="8.6640625" style="183" customWidth="1"/>
    <col min="5137" max="5138" width="11.109375" style="183" customWidth="1"/>
    <col min="5139" max="5139" width="10" style="183" bestFit="1" customWidth="1"/>
    <col min="5140" max="5376" width="8.88671875" style="183"/>
    <col min="5377" max="5377" width="4.5546875" style="183" customWidth="1"/>
    <col min="5378" max="5378" width="9.109375" style="183" customWidth="1"/>
    <col min="5379" max="5379" width="11.5546875" style="183" customWidth="1"/>
    <col min="5380" max="5380" width="11.109375" style="183" customWidth="1"/>
    <col min="5381" max="5381" width="10.21875" style="183" customWidth="1"/>
    <col min="5382" max="5382" width="12.109375" style="183" customWidth="1"/>
    <col min="5383" max="5383" width="10.88671875" style="183" customWidth="1"/>
    <col min="5384" max="5384" width="11" style="183" customWidth="1"/>
    <col min="5385" max="5385" width="11.44140625" style="183" customWidth="1"/>
    <col min="5386" max="5386" width="10.33203125" style="183" customWidth="1"/>
    <col min="5387" max="5387" width="11.33203125" style="183" customWidth="1"/>
    <col min="5388" max="5388" width="8.88671875" style="183" customWidth="1"/>
    <col min="5389" max="5389" width="9.109375" style="183" customWidth="1"/>
    <col min="5390" max="5390" width="7.44140625" style="183" customWidth="1"/>
    <col min="5391" max="5391" width="7.109375" style="183" customWidth="1"/>
    <col min="5392" max="5392" width="8.6640625" style="183" customWidth="1"/>
    <col min="5393" max="5394" width="11.109375" style="183" customWidth="1"/>
    <col min="5395" max="5395" width="10" style="183" bestFit="1" customWidth="1"/>
    <col min="5396" max="5632" width="8.88671875" style="183"/>
    <col min="5633" max="5633" width="4.5546875" style="183" customWidth="1"/>
    <col min="5634" max="5634" width="9.109375" style="183" customWidth="1"/>
    <col min="5635" max="5635" width="11.5546875" style="183" customWidth="1"/>
    <col min="5636" max="5636" width="11.109375" style="183" customWidth="1"/>
    <col min="5637" max="5637" width="10.21875" style="183" customWidth="1"/>
    <col min="5638" max="5638" width="12.109375" style="183" customWidth="1"/>
    <col min="5639" max="5639" width="10.88671875" style="183" customWidth="1"/>
    <col min="5640" max="5640" width="11" style="183" customWidth="1"/>
    <col min="5641" max="5641" width="11.44140625" style="183" customWidth="1"/>
    <col min="5642" max="5642" width="10.33203125" style="183" customWidth="1"/>
    <col min="5643" max="5643" width="11.33203125" style="183" customWidth="1"/>
    <col min="5644" max="5644" width="8.88671875" style="183" customWidth="1"/>
    <col min="5645" max="5645" width="9.109375" style="183" customWidth="1"/>
    <col min="5646" max="5646" width="7.44140625" style="183" customWidth="1"/>
    <col min="5647" max="5647" width="7.109375" style="183" customWidth="1"/>
    <col min="5648" max="5648" width="8.6640625" style="183" customWidth="1"/>
    <col min="5649" max="5650" width="11.109375" style="183" customWidth="1"/>
    <col min="5651" max="5651" width="10" style="183" bestFit="1" customWidth="1"/>
    <col min="5652" max="5888" width="8.88671875" style="183"/>
    <col min="5889" max="5889" width="4.5546875" style="183" customWidth="1"/>
    <col min="5890" max="5890" width="9.109375" style="183" customWidth="1"/>
    <col min="5891" max="5891" width="11.5546875" style="183" customWidth="1"/>
    <col min="5892" max="5892" width="11.109375" style="183" customWidth="1"/>
    <col min="5893" max="5893" width="10.21875" style="183" customWidth="1"/>
    <col min="5894" max="5894" width="12.109375" style="183" customWidth="1"/>
    <col min="5895" max="5895" width="10.88671875" style="183" customWidth="1"/>
    <col min="5896" max="5896" width="11" style="183" customWidth="1"/>
    <col min="5897" max="5897" width="11.44140625" style="183" customWidth="1"/>
    <col min="5898" max="5898" width="10.33203125" style="183" customWidth="1"/>
    <col min="5899" max="5899" width="11.33203125" style="183" customWidth="1"/>
    <col min="5900" max="5900" width="8.88671875" style="183" customWidth="1"/>
    <col min="5901" max="5901" width="9.109375" style="183" customWidth="1"/>
    <col min="5902" max="5902" width="7.44140625" style="183" customWidth="1"/>
    <col min="5903" max="5903" width="7.109375" style="183" customWidth="1"/>
    <col min="5904" max="5904" width="8.6640625" style="183" customWidth="1"/>
    <col min="5905" max="5906" width="11.109375" style="183" customWidth="1"/>
    <col min="5907" max="5907" width="10" style="183" bestFit="1" customWidth="1"/>
    <col min="5908" max="6144" width="8.88671875" style="183"/>
    <col min="6145" max="6145" width="4.5546875" style="183" customWidth="1"/>
    <col min="6146" max="6146" width="9.109375" style="183" customWidth="1"/>
    <col min="6147" max="6147" width="11.5546875" style="183" customWidth="1"/>
    <col min="6148" max="6148" width="11.109375" style="183" customWidth="1"/>
    <col min="6149" max="6149" width="10.21875" style="183" customWidth="1"/>
    <col min="6150" max="6150" width="12.109375" style="183" customWidth="1"/>
    <col min="6151" max="6151" width="10.88671875" style="183" customWidth="1"/>
    <col min="6152" max="6152" width="11" style="183" customWidth="1"/>
    <col min="6153" max="6153" width="11.44140625" style="183" customWidth="1"/>
    <col min="6154" max="6154" width="10.33203125" style="183" customWidth="1"/>
    <col min="6155" max="6155" width="11.33203125" style="183" customWidth="1"/>
    <col min="6156" max="6156" width="8.88671875" style="183" customWidth="1"/>
    <col min="6157" max="6157" width="9.109375" style="183" customWidth="1"/>
    <col min="6158" max="6158" width="7.44140625" style="183" customWidth="1"/>
    <col min="6159" max="6159" width="7.109375" style="183" customWidth="1"/>
    <col min="6160" max="6160" width="8.6640625" style="183" customWidth="1"/>
    <col min="6161" max="6162" width="11.109375" style="183" customWidth="1"/>
    <col min="6163" max="6163" width="10" style="183" bestFit="1" customWidth="1"/>
    <col min="6164" max="6400" width="8.88671875" style="183"/>
    <col min="6401" max="6401" width="4.5546875" style="183" customWidth="1"/>
    <col min="6402" max="6402" width="9.109375" style="183" customWidth="1"/>
    <col min="6403" max="6403" width="11.5546875" style="183" customWidth="1"/>
    <col min="6404" max="6404" width="11.109375" style="183" customWidth="1"/>
    <col min="6405" max="6405" width="10.21875" style="183" customWidth="1"/>
    <col min="6406" max="6406" width="12.109375" style="183" customWidth="1"/>
    <col min="6407" max="6407" width="10.88671875" style="183" customWidth="1"/>
    <col min="6408" max="6408" width="11" style="183" customWidth="1"/>
    <col min="6409" max="6409" width="11.44140625" style="183" customWidth="1"/>
    <col min="6410" max="6410" width="10.33203125" style="183" customWidth="1"/>
    <col min="6411" max="6411" width="11.33203125" style="183" customWidth="1"/>
    <col min="6412" max="6412" width="8.88671875" style="183" customWidth="1"/>
    <col min="6413" max="6413" width="9.109375" style="183" customWidth="1"/>
    <col min="6414" max="6414" width="7.44140625" style="183" customWidth="1"/>
    <col min="6415" max="6415" width="7.109375" style="183" customWidth="1"/>
    <col min="6416" max="6416" width="8.6640625" style="183" customWidth="1"/>
    <col min="6417" max="6418" width="11.109375" style="183" customWidth="1"/>
    <col min="6419" max="6419" width="10" style="183" bestFit="1" customWidth="1"/>
    <col min="6420" max="6656" width="8.88671875" style="183"/>
    <col min="6657" max="6657" width="4.5546875" style="183" customWidth="1"/>
    <col min="6658" max="6658" width="9.109375" style="183" customWidth="1"/>
    <col min="6659" max="6659" width="11.5546875" style="183" customWidth="1"/>
    <col min="6660" max="6660" width="11.109375" style="183" customWidth="1"/>
    <col min="6661" max="6661" width="10.21875" style="183" customWidth="1"/>
    <col min="6662" max="6662" width="12.109375" style="183" customWidth="1"/>
    <col min="6663" max="6663" width="10.88671875" style="183" customWidth="1"/>
    <col min="6664" max="6664" width="11" style="183" customWidth="1"/>
    <col min="6665" max="6665" width="11.44140625" style="183" customWidth="1"/>
    <col min="6666" max="6666" width="10.33203125" style="183" customWidth="1"/>
    <col min="6667" max="6667" width="11.33203125" style="183" customWidth="1"/>
    <col min="6668" max="6668" width="8.88671875" style="183" customWidth="1"/>
    <col min="6669" max="6669" width="9.109375" style="183" customWidth="1"/>
    <col min="6670" max="6670" width="7.44140625" style="183" customWidth="1"/>
    <col min="6671" max="6671" width="7.109375" style="183" customWidth="1"/>
    <col min="6672" max="6672" width="8.6640625" style="183" customWidth="1"/>
    <col min="6673" max="6674" width="11.109375" style="183" customWidth="1"/>
    <col min="6675" max="6675" width="10" style="183" bestFit="1" customWidth="1"/>
    <col min="6676" max="6912" width="8.88671875" style="183"/>
    <col min="6913" max="6913" width="4.5546875" style="183" customWidth="1"/>
    <col min="6914" max="6914" width="9.109375" style="183" customWidth="1"/>
    <col min="6915" max="6915" width="11.5546875" style="183" customWidth="1"/>
    <col min="6916" max="6916" width="11.109375" style="183" customWidth="1"/>
    <col min="6917" max="6917" width="10.21875" style="183" customWidth="1"/>
    <col min="6918" max="6918" width="12.109375" style="183" customWidth="1"/>
    <col min="6919" max="6919" width="10.88671875" style="183" customWidth="1"/>
    <col min="6920" max="6920" width="11" style="183" customWidth="1"/>
    <col min="6921" max="6921" width="11.44140625" style="183" customWidth="1"/>
    <col min="6922" max="6922" width="10.33203125" style="183" customWidth="1"/>
    <col min="6923" max="6923" width="11.33203125" style="183" customWidth="1"/>
    <col min="6924" max="6924" width="8.88671875" style="183" customWidth="1"/>
    <col min="6925" max="6925" width="9.109375" style="183" customWidth="1"/>
    <col min="6926" max="6926" width="7.44140625" style="183" customWidth="1"/>
    <col min="6927" max="6927" width="7.109375" style="183" customWidth="1"/>
    <col min="6928" max="6928" width="8.6640625" style="183" customWidth="1"/>
    <col min="6929" max="6930" width="11.109375" style="183" customWidth="1"/>
    <col min="6931" max="6931" width="10" style="183" bestFit="1" customWidth="1"/>
    <col min="6932" max="7168" width="8.88671875" style="183"/>
    <col min="7169" max="7169" width="4.5546875" style="183" customWidth="1"/>
    <col min="7170" max="7170" width="9.109375" style="183" customWidth="1"/>
    <col min="7171" max="7171" width="11.5546875" style="183" customWidth="1"/>
    <col min="7172" max="7172" width="11.109375" style="183" customWidth="1"/>
    <col min="7173" max="7173" width="10.21875" style="183" customWidth="1"/>
    <col min="7174" max="7174" width="12.109375" style="183" customWidth="1"/>
    <col min="7175" max="7175" width="10.88671875" style="183" customWidth="1"/>
    <col min="7176" max="7176" width="11" style="183" customWidth="1"/>
    <col min="7177" max="7177" width="11.44140625" style="183" customWidth="1"/>
    <col min="7178" max="7178" width="10.33203125" style="183" customWidth="1"/>
    <col min="7179" max="7179" width="11.33203125" style="183" customWidth="1"/>
    <col min="7180" max="7180" width="8.88671875" style="183" customWidth="1"/>
    <col min="7181" max="7181" width="9.109375" style="183" customWidth="1"/>
    <col min="7182" max="7182" width="7.44140625" style="183" customWidth="1"/>
    <col min="7183" max="7183" width="7.109375" style="183" customWidth="1"/>
    <col min="7184" max="7184" width="8.6640625" style="183" customWidth="1"/>
    <col min="7185" max="7186" width="11.109375" style="183" customWidth="1"/>
    <col min="7187" max="7187" width="10" style="183" bestFit="1" customWidth="1"/>
    <col min="7188" max="7424" width="8.88671875" style="183"/>
    <col min="7425" max="7425" width="4.5546875" style="183" customWidth="1"/>
    <col min="7426" max="7426" width="9.109375" style="183" customWidth="1"/>
    <col min="7427" max="7427" width="11.5546875" style="183" customWidth="1"/>
    <col min="7428" max="7428" width="11.109375" style="183" customWidth="1"/>
    <col min="7429" max="7429" width="10.21875" style="183" customWidth="1"/>
    <col min="7430" max="7430" width="12.109375" style="183" customWidth="1"/>
    <col min="7431" max="7431" width="10.88671875" style="183" customWidth="1"/>
    <col min="7432" max="7432" width="11" style="183" customWidth="1"/>
    <col min="7433" max="7433" width="11.44140625" style="183" customWidth="1"/>
    <col min="7434" max="7434" width="10.33203125" style="183" customWidth="1"/>
    <col min="7435" max="7435" width="11.33203125" style="183" customWidth="1"/>
    <col min="7436" max="7436" width="8.88671875" style="183" customWidth="1"/>
    <col min="7437" max="7437" width="9.109375" style="183" customWidth="1"/>
    <col min="7438" max="7438" width="7.44140625" style="183" customWidth="1"/>
    <col min="7439" max="7439" width="7.109375" style="183" customWidth="1"/>
    <col min="7440" max="7440" width="8.6640625" style="183" customWidth="1"/>
    <col min="7441" max="7442" width="11.109375" style="183" customWidth="1"/>
    <col min="7443" max="7443" width="10" style="183" bestFit="1" customWidth="1"/>
    <col min="7444" max="7680" width="8.88671875" style="183"/>
    <col min="7681" max="7681" width="4.5546875" style="183" customWidth="1"/>
    <col min="7682" max="7682" width="9.109375" style="183" customWidth="1"/>
    <col min="7683" max="7683" width="11.5546875" style="183" customWidth="1"/>
    <col min="7684" max="7684" width="11.109375" style="183" customWidth="1"/>
    <col min="7685" max="7685" width="10.21875" style="183" customWidth="1"/>
    <col min="7686" max="7686" width="12.109375" style="183" customWidth="1"/>
    <col min="7687" max="7687" width="10.88671875" style="183" customWidth="1"/>
    <col min="7688" max="7688" width="11" style="183" customWidth="1"/>
    <col min="7689" max="7689" width="11.44140625" style="183" customWidth="1"/>
    <col min="7690" max="7690" width="10.33203125" style="183" customWidth="1"/>
    <col min="7691" max="7691" width="11.33203125" style="183" customWidth="1"/>
    <col min="7692" max="7692" width="8.88671875" style="183" customWidth="1"/>
    <col min="7693" max="7693" width="9.109375" style="183" customWidth="1"/>
    <col min="7694" max="7694" width="7.44140625" style="183" customWidth="1"/>
    <col min="7695" max="7695" width="7.109375" style="183" customWidth="1"/>
    <col min="7696" max="7696" width="8.6640625" style="183" customWidth="1"/>
    <col min="7697" max="7698" width="11.109375" style="183" customWidth="1"/>
    <col min="7699" max="7699" width="10" style="183" bestFit="1" customWidth="1"/>
    <col min="7700" max="7936" width="8.88671875" style="183"/>
    <col min="7937" max="7937" width="4.5546875" style="183" customWidth="1"/>
    <col min="7938" max="7938" width="9.109375" style="183" customWidth="1"/>
    <col min="7939" max="7939" width="11.5546875" style="183" customWidth="1"/>
    <col min="7940" max="7940" width="11.109375" style="183" customWidth="1"/>
    <col min="7941" max="7941" width="10.21875" style="183" customWidth="1"/>
    <col min="7942" max="7942" width="12.109375" style="183" customWidth="1"/>
    <col min="7943" max="7943" width="10.88671875" style="183" customWidth="1"/>
    <col min="7944" max="7944" width="11" style="183" customWidth="1"/>
    <col min="7945" max="7945" width="11.44140625" style="183" customWidth="1"/>
    <col min="7946" max="7946" width="10.33203125" style="183" customWidth="1"/>
    <col min="7947" max="7947" width="11.33203125" style="183" customWidth="1"/>
    <col min="7948" max="7948" width="8.88671875" style="183" customWidth="1"/>
    <col min="7949" max="7949" width="9.109375" style="183" customWidth="1"/>
    <col min="7950" max="7950" width="7.44140625" style="183" customWidth="1"/>
    <col min="7951" max="7951" width="7.109375" style="183" customWidth="1"/>
    <col min="7952" max="7952" width="8.6640625" style="183" customWidth="1"/>
    <col min="7953" max="7954" width="11.109375" style="183" customWidth="1"/>
    <col min="7955" max="7955" width="10" style="183" bestFit="1" customWidth="1"/>
    <col min="7956" max="8192" width="8.88671875" style="183"/>
    <col min="8193" max="8193" width="4.5546875" style="183" customWidth="1"/>
    <col min="8194" max="8194" width="9.109375" style="183" customWidth="1"/>
    <col min="8195" max="8195" width="11.5546875" style="183" customWidth="1"/>
    <col min="8196" max="8196" width="11.109375" style="183" customWidth="1"/>
    <col min="8197" max="8197" width="10.21875" style="183" customWidth="1"/>
    <col min="8198" max="8198" width="12.109375" style="183" customWidth="1"/>
    <col min="8199" max="8199" width="10.88671875" style="183" customWidth="1"/>
    <col min="8200" max="8200" width="11" style="183" customWidth="1"/>
    <col min="8201" max="8201" width="11.44140625" style="183" customWidth="1"/>
    <col min="8202" max="8202" width="10.33203125" style="183" customWidth="1"/>
    <col min="8203" max="8203" width="11.33203125" style="183" customWidth="1"/>
    <col min="8204" max="8204" width="8.88671875" style="183" customWidth="1"/>
    <col min="8205" max="8205" width="9.109375" style="183" customWidth="1"/>
    <col min="8206" max="8206" width="7.44140625" style="183" customWidth="1"/>
    <col min="8207" max="8207" width="7.109375" style="183" customWidth="1"/>
    <col min="8208" max="8208" width="8.6640625" style="183" customWidth="1"/>
    <col min="8209" max="8210" width="11.109375" style="183" customWidth="1"/>
    <col min="8211" max="8211" width="10" style="183" bestFit="1" customWidth="1"/>
    <col min="8212" max="8448" width="8.88671875" style="183"/>
    <col min="8449" max="8449" width="4.5546875" style="183" customWidth="1"/>
    <col min="8450" max="8450" width="9.109375" style="183" customWidth="1"/>
    <col min="8451" max="8451" width="11.5546875" style="183" customWidth="1"/>
    <col min="8452" max="8452" width="11.109375" style="183" customWidth="1"/>
    <col min="8453" max="8453" width="10.21875" style="183" customWidth="1"/>
    <col min="8454" max="8454" width="12.109375" style="183" customWidth="1"/>
    <col min="8455" max="8455" width="10.88671875" style="183" customWidth="1"/>
    <col min="8456" max="8456" width="11" style="183" customWidth="1"/>
    <col min="8457" max="8457" width="11.44140625" style="183" customWidth="1"/>
    <col min="8458" max="8458" width="10.33203125" style="183" customWidth="1"/>
    <col min="8459" max="8459" width="11.33203125" style="183" customWidth="1"/>
    <col min="8460" max="8460" width="8.88671875" style="183" customWidth="1"/>
    <col min="8461" max="8461" width="9.109375" style="183" customWidth="1"/>
    <col min="8462" max="8462" width="7.44140625" style="183" customWidth="1"/>
    <col min="8463" max="8463" width="7.109375" style="183" customWidth="1"/>
    <col min="8464" max="8464" width="8.6640625" style="183" customWidth="1"/>
    <col min="8465" max="8466" width="11.109375" style="183" customWidth="1"/>
    <col min="8467" max="8467" width="10" style="183" bestFit="1" customWidth="1"/>
    <col min="8468" max="8704" width="8.88671875" style="183"/>
    <col min="8705" max="8705" width="4.5546875" style="183" customWidth="1"/>
    <col min="8706" max="8706" width="9.109375" style="183" customWidth="1"/>
    <col min="8707" max="8707" width="11.5546875" style="183" customWidth="1"/>
    <col min="8708" max="8708" width="11.109375" style="183" customWidth="1"/>
    <col min="8709" max="8709" width="10.21875" style="183" customWidth="1"/>
    <col min="8710" max="8710" width="12.109375" style="183" customWidth="1"/>
    <col min="8711" max="8711" width="10.88671875" style="183" customWidth="1"/>
    <col min="8712" max="8712" width="11" style="183" customWidth="1"/>
    <col min="8713" max="8713" width="11.44140625" style="183" customWidth="1"/>
    <col min="8714" max="8714" width="10.33203125" style="183" customWidth="1"/>
    <col min="8715" max="8715" width="11.33203125" style="183" customWidth="1"/>
    <col min="8716" max="8716" width="8.88671875" style="183" customWidth="1"/>
    <col min="8717" max="8717" width="9.109375" style="183" customWidth="1"/>
    <col min="8718" max="8718" width="7.44140625" style="183" customWidth="1"/>
    <col min="8719" max="8719" width="7.109375" style="183" customWidth="1"/>
    <col min="8720" max="8720" width="8.6640625" style="183" customWidth="1"/>
    <col min="8721" max="8722" width="11.109375" style="183" customWidth="1"/>
    <col min="8723" max="8723" width="10" style="183" bestFit="1" customWidth="1"/>
    <col min="8724" max="8960" width="8.88671875" style="183"/>
    <col min="8961" max="8961" width="4.5546875" style="183" customWidth="1"/>
    <col min="8962" max="8962" width="9.109375" style="183" customWidth="1"/>
    <col min="8963" max="8963" width="11.5546875" style="183" customWidth="1"/>
    <col min="8964" max="8964" width="11.109375" style="183" customWidth="1"/>
    <col min="8965" max="8965" width="10.21875" style="183" customWidth="1"/>
    <col min="8966" max="8966" width="12.109375" style="183" customWidth="1"/>
    <col min="8967" max="8967" width="10.88671875" style="183" customWidth="1"/>
    <col min="8968" max="8968" width="11" style="183" customWidth="1"/>
    <col min="8969" max="8969" width="11.44140625" style="183" customWidth="1"/>
    <col min="8970" max="8970" width="10.33203125" style="183" customWidth="1"/>
    <col min="8971" max="8971" width="11.33203125" style="183" customWidth="1"/>
    <col min="8972" max="8972" width="8.88671875" style="183" customWidth="1"/>
    <col min="8973" max="8973" width="9.109375" style="183" customWidth="1"/>
    <col min="8974" max="8974" width="7.44140625" style="183" customWidth="1"/>
    <col min="8975" max="8975" width="7.109375" style="183" customWidth="1"/>
    <col min="8976" max="8976" width="8.6640625" style="183" customWidth="1"/>
    <col min="8977" max="8978" width="11.109375" style="183" customWidth="1"/>
    <col min="8979" max="8979" width="10" style="183" bestFit="1" customWidth="1"/>
    <col min="8980" max="9216" width="8.88671875" style="183"/>
    <col min="9217" max="9217" width="4.5546875" style="183" customWidth="1"/>
    <col min="9218" max="9218" width="9.109375" style="183" customWidth="1"/>
    <col min="9219" max="9219" width="11.5546875" style="183" customWidth="1"/>
    <col min="9220" max="9220" width="11.109375" style="183" customWidth="1"/>
    <col min="9221" max="9221" width="10.21875" style="183" customWidth="1"/>
    <col min="9222" max="9222" width="12.109375" style="183" customWidth="1"/>
    <col min="9223" max="9223" width="10.88671875" style="183" customWidth="1"/>
    <col min="9224" max="9224" width="11" style="183" customWidth="1"/>
    <col min="9225" max="9225" width="11.44140625" style="183" customWidth="1"/>
    <col min="9226" max="9226" width="10.33203125" style="183" customWidth="1"/>
    <col min="9227" max="9227" width="11.33203125" style="183" customWidth="1"/>
    <col min="9228" max="9228" width="8.88671875" style="183" customWidth="1"/>
    <col min="9229" max="9229" width="9.109375" style="183" customWidth="1"/>
    <col min="9230" max="9230" width="7.44140625" style="183" customWidth="1"/>
    <col min="9231" max="9231" width="7.109375" style="183" customWidth="1"/>
    <col min="9232" max="9232" width="8.6640625" style="183" customWidth="1"/>
    <col min="9233" max="9234" width="11.109375" style="183" customWidth="1"/>
    <col min="9235" max="9235" width="10" style="183" bestFit="1" customWidth="1"/>
    <col min="9236" max="9472" width="8.88671875" style="183"/>
    <col min="9473" max="9473" width="4.5546875" style="183" customWidth="1"/>
    <col min="9474" max="9474" width="9.109375" style="183" customWidth="1"/>
    <col min="9475" max="9475" width="11.5546875" style="183" customWidth="1"/>
    <col min="9476" max="9476" width="11.109375" style="183" customWidth="1"/>
    <col min="9477" max="9477" width="10.21875" style="183" customWidth="1"/>
    <col min="9478" max="9478" width="12.109375" style="183" customWidth="1"/>
    <col min="9479" max="9479" width="10.88671875" style="183" customWidth="1"/>
    <col min="9480" max="9480" width="11" style="183" customWidth="1"/>
    <col min="9481" max="9481" width="11.44140625" style="183" customWidth="1"/>
    <col min="9482" max="9482" width="10.33203125" style="183" customWidth="1"/>
    <col min="9483" max="9483" width="11.33203125" style="183" customWidth="1"/>
    <col min="9484" max="9484" width="8.88671875" style="183" customWidth="1"/>
    <col min="9485" max="9485" width="9.109375" style="183" customWidth="1"/>
    <col min="9486" max="9486" width="7.44140625" style="183" customWidth="1"/>
    <col min="9487" max="9487" width="7.109375" style="183" customWidth="1"/>
    <col min="9488" max="9488" width="8.6640625" style="183" customWidth="1"/>
    <col min="9489" max="9490" width="11.109375" style="183" customWidth="1"/>
    <col min="9491" max="9491" width="10" style="183" bestFit="1" customWidth="1"/>
    <col min="9492" max="9728" width="8.88671875" style="183"/>
    <col min="9729" max="9729" width="4.5546875" style="183" customWidth="1"/>
    <col min="9730" max="9730" width="9.109375" style="183" customWidth="1"/>
    <col min="9731" max="9731" width="11.5546875" style="183" customWidth="1"/>
    <col min="9732" max="9732" width="11.109375" style="183" customWidth="1"/>
    <col min="9733" max="9733" width="10.21875" style="183" customWidth="1"/>
    <col min="9734" max="9734" width="12.109375" style="183" customWidth="1"/>
    <col min="9735" max="9735" width="10.88671875" style="183" customWidth="1"/>
    <col min="9736" max="9736" width="11" style="183" customWidth="1"/>
    <col min="9737" max="9737" width="11.44140625" style="183" customWidth="1"/>
    <col min="9738" max="9738" width="10.33203125" style="183" customWidth="1"/>
    <col min="9739" max="9739" width="11.33203125" style="183" customWidth="1"/>
    <col min="9740" max="9740" width="8.88671875" style="183" customWidth="1"/>
    <col min="9741" max="9741" width="9.109375" style="183" customWidth="1"/>
    <col min="9742" max="9742" width="7.44140625" style="183" customWidth="1"/>
    <col min="9743" max="9743" width="7.109375" style="183" customWidth="1"/>
    <col min="9744" max="9744" width="8.6640625" style="183" customWidth="1"/>
    <col min="9745" max="9746" width="11.109375" style="183" customWidth="1"/>
    <col min="9747" max="9747" width="10" style="183" bestFit="1" customWidth="1"/>
    <col min="9748" max="9984" width="8.88671875" style="183"/>
    <col min="9985" max="9985" width="4.5546875" style="183" customWidth="1"/>
    <col min="9986" max="9986" width="9.109375" style="183" customWidth="1"/>
    <col min="9987" max="9987" width="11.5546875" style="183" customWidth="1"/>
    <col min="9988" max="9988" width="11.109375" style="183" customWidth="1"/>
    <col min="9989" max="9989" width="10.21875" style="183" customWidth="1"/>
    <col min="9990" max="9990" width="12.109375" style="183" customWidth="1"/>
    <col min="9991" max="9991" width="10.88671875" style="183" customWidth="1"/>
    <col min="9992" max="9992" width="11" style="183" customWidth="1"/>
    <col min="9993" max="9993" width="11.44140625" style="183" customWidth="1"/>
    <col min="9994" max="9994" width="10.33203125" style="183" customWidth="1"/>
    <col min="9995" max="9995" width="11.33203125" style="183" customWidth="1"/>
    <col min="9996" max="9996" width="8.88671875" style="183" customWidth="1"/>
    <col min="9997" max="9997" width="9.109375" style="183" customWidth="1"/>
    <col min="9998" max="9998" width="7.44140625" style="183" customWidth="1"/>
    <col min="9999" max="9999" width="7.109375" style="183" customWidth="1"/>
    <col min="10000" max="10000" width="8.6640625" style="183" customWidth="1"/>
    <col min="10001" max="10002" width="11.109375" style="183" customWidth="1"/>
    <col min="10003" max="10003" width="10" style="183" bestFit="1" customWidth="1"/>
    <col min="10004" max="10240" width="8.88671875" style="183"/>
    <col min="10241" max="10241" width="4.5546875" style="183" customWidth="1"/>
    <col min="10242" max="10242" width="9.109375" style="183" customWidth="1"/>
    <col min="10243" max="10243" width="11.5546875" style="183" customWidth="1"/>
    <col min="10244" max="10244" width="11.109375" style="183" customWidth="1"/>
    <col min="10245" max="10245" width="10.21875" style="183" customWidth="1"/>
    <col min="10246" max="10246" width="12.109375" style="183" customWidth="1"/>
    <col min="10247" max="10247" width="10.88671875" style="183" customWidth="1"/>
    <col min="10248" max="10248" width="11" style="183" customWidth="1"/>
    <col min="10249" max="10249" width="11.44140625" style="183" customWidth="1"/>
    <col min="10250" max="10250" width="10.33203125" style="183" customWidth="1"/>
    <col min="10251" max="10251" width="11.33203125" style="183" customWidth="1"/>
    <col min="10252" max="10252" width="8.88671875" style="183" customWidth="1"/>
    <col min="10253" max="10253" width="9.109375" style="183" customWidth="1"/>
    <col min="10254" max="10254" width="7.44140625" style="183" customWidth="1"/>
    <col min="10255" max="10255" width="7.109375" style="183" customWidth="1"/>
    <col min="10256" max="10256" width="8.6640625" style="183" customWidth="1"/>
    <col min="10257" max="10258" width="11.109375" style="183" customWidth="1"/>
    <col min="10259" max="10259" width="10" style="183" bestFit="1" customWidth="1"/>
    <col min="10260" max="10496" width="8.88671875" style="183"/>
    <col min="10497" max="10497" width="4.5546875" style="183" customWidth="1"/>
    <col min="10498" max="10498" width="9.109375" style="183" customWidth="1"/>
    <col min="10499" max="10499" width="11.5546875" style="183" customWidth="1"/>
    <col min="10500" max="10500" width="11.109375" style="183" customWidth="1"/>
    <col min="10501" max="10501" width="10.21875" style="183" customWidth="1"/>
    <col min="10502" max="10502" width="12.109375" style="183" customWidth="1"/>
    <col min="10503" max="10503" width="10.88671875" style="183" customWidth="1"/>
    <col min="10504" max="10504" width="11" style="183" customWidth="1"/>
    <col min="10505" max="10505" width="11.44140625" style="183" customWidth="1"/>
    <col min="10506" max="10506" width="10.33203125" style="183" customWidth="1"/>
    <col min="10507" max="10507" width="11.33203125" style="183" customWidth="1"/>
    <col min="10508" max="10508" width="8.88671875" style="183" customWidth="1"/>
    <col min="10509" max="10509" width="9.109375" style="183" customWidth="1"/>
    <col min="10510" max="10510" width="7.44140625" style="183" customWidth="1"/>
    <col min="10511" max="10511" width="7.109375" style="183" customWidth="1"/>
    <col min="10512" max="10512" width="8.6640625" style="183" customWidth="1"/>
    <col min="10513" max="10514" width="11.109375" style="183" customWidth="1"/>
    <col min="10515" max="10515" width="10" style="183" bestFit="1" customWidth="1"/>
    <col min="10516" max="10752" width="8.88671875" style="183"/>
    <col min="10753" max="10753" width="4.5546875" style="183" customWidth="1"/>
    <col min="10754" max="10754" width="9.109375" style="183" customWidth="1"/>
    <col min="10755" max="10755" width="11.5546875" style="183" customWidth="1"/>
    <col min="10756" max="10756" width="11.109375" style="183" customWidth="1"/>
    <col min="10757" max="10757" width="10.21875" style="183" customWidth="1"/>
    <col min="10758" max="10758" width="12.109375" style="183" customWidth="1"/>
    <col min="10759" max="10759" width="10.88671875" style="183" customWidth="1"/>
    <col min="10760" max="10760" width="11" style="183" customWidth="1"/>
    <col min="10761" max="10761" width="11.44140625" style="183" customWidth="1"/>
    <col min="10762" max="10762" width="10.33203125" style="183" customWidth="1"/>
    <col min="10763" max="10763" width="11.33203125" style="183" customWidth="1"/>
    <col min="10764" max="10764" width="8.88671875" style="183" customWidth="1"/>
    <col min="10765" max="10765" width="9.109375" style="183" customWidth="1"/>
    <col min="10766" max="10766" width="7.44140625" style="183" customWidth="1"/>
    <col min="10767" max="10767" width="7.109375" style="183" customWidth="1"/>
    <col min="10768" max="10768" width="8.6640625" style="183" customWidth="1"/>
    <col min="10769" max="10770" width="11.109375" style="183" customWidth="1"/>
    <col min="10771" max="10771" width="10" style="183" bestFit="1" customWidth="1"/>
    <col min="10772" max="11008" width="8.88671875" style="183"/>
    <col min="11009" max="11009" width="4.5546875" style="183" customWidth="1"/>
    <col min="11010" max="11010" width="9.109375" style="183" customWidth="1"/>
    <col min="11011" max="11011" width="11.5546875" style="183" customWidth="1"/>
    <col min="11012" max="11012" width="11.109375" style="183" customWidth="1"/>
    <col min="11013" max="11013" width="10.21875" style="183" customWidth="1"/>
    <col min="11014" max="11014" width="12.109375" style="183" customWidth="1"/>
    <col min="11015" max="11015" width="10.88671875" style="183" customWidth="1"/>
    <col min="11016" max="11016" width="11" style="183" customWidth="1"/>
    <col min="11017" max="11017" width="11.44140625" style="183" customWidth="1"/>
    <col min="11018" max="11018" width="10.33203125" style="183" customWidth="1"/>
    <col min="11019" max="11019" width="11.33203125" style="183" customWidth="1"/>
    <col min="11020" max="11020" width="8.88671875" style="183" customWidth="1"/>
    <col min="11021" max="11021" width="9.109375" style="183" customWidth="1"/>
    <col min="11022" max="11022" width="7.44140625" style="183" customWidth="1"/>
    <col min="11023" max="11023" width="7.109375" style="183" customWidth="1"/>
    <col min="11024" max="11024" width="8.6640625" style="183" customWidth="1"/>
    <col min="11025" max="11026" width="11.109375" style="183" customWidth="1"/>
    <col min="11027" max="11027" width="10" style="183" bestFit="1" customWidth="1"/>
    <col min="11028" max="11264" width="8.88671875" style="183"/>
    <col min="11265" max="11265" width="4.5546875" style="183" customWidth="1"/>
    <col min="11266" max="11266" width="9.109375" style="183" customWidth="1"/>
    <col min="11267" max="11267" width="11.5546875" style="183" customWidth="1"/>
    <col min="11268" max="11268" width="11.109375" style="183" customWidth="1"/>
    <col min="11269" max="11269" width="10.21875" style="183" customWidth="1"/>
    <col min="11270" max="11270" width="12.109375" style="183" customWidth="1"/>
    <col min="11271" max="11271" width="10.88671875" style="183" customWidth="1"/>
    <col min="11272" max="11272" width="11" style="183" customWidth="1"/>
    <col min="11273" max="11273" width="11.44140625" style="183" customWidth="1"/>
    <col min="11274" max="11274" width="10.33203125" style="183" customWidth="1"/>
    <col min="11275" max="11275" width="11.33203125" style="183" customWidth="1"/>
    <col min="11276" max="11276" width="8.88671875" style="183" customWidth="1"/>
    <col min="11277" max="11277" width="9.109375" style="183" customWidth="1"/>
    <col min="11278" max="11278" width="7.44140625" style="183" customWidth="1"/>
    <col min="11279" max="11279" width="7.109375" style="183" customWidth="1"/>
    <col min="11280" max="11280" width="8.6640625" style="183" customWidth="1"/>
    <col min="11281" max="11282" width="11.109375" style="183" customWidth="1"/>
    <col min="11283" max="11283" width="10" style="183" bestFit="1" customWidth="1"/>
    <col min="11284" max="11520" width="8.88671875" style="183"/>
    <col min="11521" max="11521" width="4.5546875" style="183" customWidth="1"/>
    <col min="11522" max="11522" width="9.109375" style="183" customWidth="1"/>
    <col min="11523" max="11523" width="11.5546875" style="183" customWidth="1"/>
    <col min="11524" max="11524" width="11.109375" style="183" customWidth="1"/>
    <col min="11525" max="11525" width="10.21875" style="183" customWidth="1"/>
    <col min="11526" max="11526" width="12.109375" style="183" customWidth="1"/>
    <col min="11527" max="11527" width="10.88671875" style="183" customWidth="1"/>
    <col min="11528" max="11528" width="11" style="183" customWidth="1"/>
    <col min="11529" max="11529" width="11.44140625" style="183" customWidth="1"/>
    <col min="11530" max="11530" width="10.33203125" style="183" customWidth="1"/>
    <col min="11531" max="11531" width="11.33203125" style="183" customWidth="1"/>
    <col min="11532" max="11532" width="8.88671875" style="183" customWidth="1"/>
    <col min="11533" max="11533" width="9.109375" style="183" customWidth="1"/>
    <col min="11534" max="11534" width="7.44140625" style="183" customWidth="1"/>
    <col min="11535" max="11535" width="7.109375" style="183" customWidth="1"/>
    <col min="11536" max="11536" width="8.6640625" style="183" customWidth="1"/>
    <col min="11537" max="11538" width="11.109375" style="183" customWidth="1"/>
    <col min="11539" max="11539" width="10" style="183" bestFit="1" customWidth="1"/>
    <col min="11540" max="11776" width="8.88671875" style="183"/>
    <col min="11777" max="11777" width="4.5546875" style="183" customWidth="1"/>
    <col min="11778" max="11778" width="9.109375" style="183" customWidth="1"/>
    <col min="11779" max="11779" width="11.5546875" style="183" customWidth="1"/>
    <col min="11780" max="11780" width="11.109375" style="183" customWidth="1"/>
    <col min="11781" max="11781" width="10.21875" style="183" customWidth="1"/>
    <col min="11782" max="11782" width="12.109375" style="183" customWidth="1"/>
    <col min="11783" max="11783" width="10.88671875" style="183" customWidth="1"/>
    <col min="11784" max="11784" width="11" style="183" customWidth="1"/>
    <col min="11785" max="11785" width="11.44140625" style="183" customWidth="1"/>
    <col min="11786" max="11786" width="10.33203125" style="183" customWidth="1"/>
    <col min="11787" max="11787" width="11.33203125" style="183" customWidth="1"/>
    <col min="11788" max="11788" width="8.88671875" style="183" customWidth="1"/>
    <col min="11789" max="11789" width="9.109375" style="183" customWidth="1"/>
    <col min="11790" max="11790" width="7.44140625" style="183" customWidth="1"/>
    <col min="11791" max="11791" width="7.109375" style="183" customWidth="1"/>
    <col min="11792" max="11792" width="8.6640625" style="183" customWidth="1"/>
    <col min="11793" max="11794" width="11.109375" style="183" customWidth="1"/>
    <col min="11795" max="11795" width="10" style="183" bestFit="1" customWidth="1"/>
    <col min="11796" max="12032" width="8.88671875" style="183"/>
    <col min="12033" max="12033" width="4.5546875" style="183" customWidth="1"/>
    <col min="12034" max="12034" width="9.109375" style="183" customWidth="1"/>
    <col min="12035" max="12035" width="11.5546875" style="183" customWidth="1"/>
    <col min="12036" max="12036" width="11.109375" style="183" customWidth="1"/>
    <col min="12037" max="12037" width="10.21875" style="183" customWidth="1"/>
    <col min="12038" max="12038" width="12.109375" style="183" customWidth="1"/>
    <col min="12039" max="12039" width="10.88671875" style="183" customWidth="1"/>
    <col min="12040" max="12040" width="11" style="183" customWidth="1"/>
    <col min="12041" max="12041" width="11.44140625" style="183" customWidth="1"/>
    <col min="12042" max="12042" width="10.33203125" style="183" customWidth="1"/>
    <col min="12043" max="12043" width="11.33203125" style="183" customWidth="1"/>
    <col min="12044" max="12044" width="8.88671875" style="183" customWidth="1"/>
    <col min="12045" max="12045" width="9.109375" style="183" customWidth="1"/>
    <col min="12046" max="12046" width="7.44140625" style="183" customWidth="1"/>
    <col min="12047" max="12047" width="7.109375" style="183" customWidth="1"/>
    <col min="12048" max="12048" width="8.6640625" style="183" customWidth="1"/>
    <col min="12049" max="12050" width="11.109375" style="183" customWidth="1"/>
    <col min="12051" max="12051" width="10" style="183" bestFit="1" customWidth="1"/>
    <col min="12052" max="12288" width="8.88671875" style="183"/>
    <col min="12289" max="12289" width="4.5546875" style="183" customWidth="1"/>
    <col min="12290" max="12290" width="9.109375" style="183" customWidth="1"/>
    <col min="12291" max="12291" width="11.5546875" style="183" customWidth="1"/>
    <col min="12292" max="12292" width="11.109375" style="183" customWidth="1"/>
    <col min="12293" max="12293" width="10.21875" style="183" customWidth="1"/>
    <col min="12294" max="12294" width="12.109375" style="183" customWidth="1"/>
    <col min="12295" max="12295" width="10.88671875" style="183" customWidth="1"/>
    <col min="12296" max="12296" width="11" style="183" customWidth="1"/>
    <col min="12297" max="12297" width="11.44140625" style="183" customWidth="1"/>
    <col min="12298" max="12298" width="10.33203125" style="183" customWidth="1"/>
    <col min="12299" max="12299" width="11.33203125" style="183" customWidth="1"/>
    <col min="12300" max="12300" width="8.88671875" style="183" customWidth="1"/>
    <col min="12301" max="12301" width="9.109375" style="183" customWidth="1"/>
    <col min="12302" max="12302" width="7.44140625" style="183" customWidth="1"/>
    <col min="12303" max="12303" width="7.109375" style="183" customWidth="1"/>
    <col min="12304" max="12304" width="8.6640625" style="183" customWidth="1"/>
    <col min="12305" max="12306" width="11.109375" style="183" customWidth="1"/>
    <col min="12307" max="12307" width="10" style="183" bestFit="1" customWidth="1"/>
    <col min="12308" max="12544" width="8.88671875" style="183"/>
    <col min="12545" max="12545" width="4.5546875" style="183" customWidth="1"/>
    <col min="12546" max="12546" width="9.109375" style="183" customWidth="1"/>
    <col min="12547" max="12547" width="11.5546875" style="183" customWidth="1"/>
    <col min="12548" max="12548" width="11.109375" style="183" customWidth="1"/>
    <col min="12549" max="12549" width="10.21875" style="183" customWidth="1"/>
    <col min="12550" max="12550" width="12.109375" style="183" customWidth="1"/>
    <col min="12551" max="12551" width="10.88671875" style="183" customWidth="1"/>
    <col min="12552" max="12552" width="11" style="183" customWidth="1"/>
    <col min="12553" max="12553" width="11.44140625" style="183" customWidth="1"/>
    <col min="12554" max="12554" width="10.33203125" style="183" customWidth="1"/>
    <col min="12555" max="12555" width="11.33203125" style="183" customWidth="1"/>
    <col min="12556" max="12556" width="8.88671875" style="183" customWidth="1"/>
    <col min="12557" max="12557" width="9.109375" style="183" customWidth="1"/>
    <col min="12558" max="12558" width="7.44140625" style="183" customWidth="1"/>
    <col min="12559" max="12559" width="7.109375" style="183" customWidth="1"/>
    <col min="12560" max="12560" width="8.6640625" style="183" customWidth="1"/>
    <col min="12561" max="12562" width="11.109375" style="183" customWidth="1"/>
    <col min="12563" max="12563" width="10" style="183" bestFit="1" customWidth="1"/>
    <col min="12564" max="12800" width="8.88671875" style="183"/>
    <col min="12801" max="12801" width="4.5546875" style="183" customWidth="1"/>
    <col min="12802" max="12802" width="9.109375" style="183" customWidth="1"/>
    <col min="12803" max="12803" width="11.5546875" style="183" customWidth="1"/>
    <col min="12804" max="12804" width="11.109375" style="183" customWidth="1"/>
    <col min="12805" max="12805" width="10.21875" style="183" customWidth="1"/>
    <col min="12806" max="12806" width="12.109375" style="183" customWidth="1"/>
    <col min="12807" max="12807" width="10.88671875" style="183" customWidth="1"/>
    <col min="12808" max="12808" width="11" style="183" customWidth="1"/>
    <col min="12809" max="12809" width="11.44140625" style="183" customWidth="1"/>
    <col min="12810" max="12810" width="10.33203125" style="183" customWidth="1"/>
    <col min="12811" max="12811" width="11.33203125" style="183" customWidth="1"/>
    <col min="12812" max="12812" width="8.88671875" style="183" customWidth="1"/>
    <col min="12813" max="12813" width="9.109375" style="183" customWidth="1"/>
    <col min="12814" max="12814" width="7.44140625" style="183" customWidth="1"/>
    <col min="12815" max="12815" width="7.109375" style="183" customWidth="1"/>
    <col min="12816" max="12816" width="8.6640625" style="183" customWidth="1"/>
    <col min="12817" max="12818" width="11.109375" style="183" customWidth="1"/>
    <col min="12819" max="12819" width="10" style="183" bestFit="1" customWidth="1"/>
    <col min="12820" max="13056" width="8.88671875" style="183"/>
    <col min="13057" max="13057" width="4.5546875" style="183" customWidth="1"/>
    <col min="13058" max="13058" width="9.109375" style="183" customWidth="1"/>
    <col min="13059" max="13059" width="11.5546875" style="183" customWidth="1"/>
    <col min="13060" max="13060" width="11.109375" style="183" customWidth="1"/>
    <col min="13061" max="13061" width="10.21875" style="183" customWidth="1"/>
    <col min="13062" max="13062" width="12.109375" style="183" customWidth="1"/>
    <col min="13063" max="13063" width="10.88671875" style="183" customWidth="1"/>
    <col min="13064" max="13064" width="11" style="183" customWidth="1"/>
    <col min="13065" max="13065" width="11.44140625" style="183" customWidth="1"/>
    <col min="13066" max="13066" width="10.33203125" style="183" customWidth="1"/>
    <col min="13067" max="13067" width="11.33203125" style="183" customWidth="1"/>
    <col min="13068" max="13068" width="8.88671875" style="183" customWidth="1"/>
    <col min="13069" max="13069" width="9.109375" style="183" customWidth="1"/>
    <col min="13070" max="13070" width="7.44140625" style="183" customWidth="1"/>
    <col min="13071" max="13071" width="7.109375" style="183" customWidth="1"/>
    <col min="13072" max="13072" width="8.6640625" style="183" customWidth="1"/>
    <col min="13073" max="13074" width="11.109375" style="183" customWidth="1"/>
    <col min="13075" max="13075" width="10" style="183" bestFit="1" customWidth="1"/>
    <col min="13076" max="13312" width="8.88671875" style="183"/>
    <col min="13313" max="13313" width="4.5546875" style="183" customWidth="1"/>
    <col min="13314" max="13314" width="9.109375" style="183" customWidth="1"/>
    <col min="13315" max="13315" width="11.5546875" style="183" customWidth="1"/>
    <col min="13316" max="13316" width="11.109375" style="183" customWidth="1"/>
    <col min="13317" max="13317" width="10.21875" style="183" customWidth="1"/>
    <col min="13318" max="13318" width="12.109375" style="183" customWidth="1"/>
    <col min="13319" max="13319" width="10.88671875" style="183" customWidth="1"/>
    <col min="13320" max="13320" width="11" style="183" customWidth="1"/>
    <col min="13321" max="13321" width="11.44140625" style="183" customWidth="1"/>
    <col min="13322" max="13322" width="10.33203125" style="183" customWidth="1"/>
    <col min="13323" max="13323" width="11.33203125" style="183" customWidth="1"/>
    <col min="13324" max="13324" width="8.88671875" style="183" customWidth="1"/>
    <col min="13325" max="13325" width="9.109375" style="183" customWidth="1"/>
    <col min="13326" max="13326" width="7.44140625" style="183" customWidth="1"/>
    <col min="13327" max="13327" width="7.109375" style="183" customWidth="1"/>
    <col min="13328" max="13328" width="8.6640625" style="183" customWidth="1"/>
    <col min="13329" max="13330" width="11.109375" style="183" customWidth="1"/>
    <col min="13331" max="13331" width="10" style="183" bestFit="1" customWidth="1"/>
    <col min="13332" max="13568" width="8.88671875" style="183"/>
    <col min="13569" max="13569" width="4.5546875" style="183" customWidth="1"/>
    <col min="13570" max="13570" width="9.109375" style="183" customWidth="1"/>
    <col min="13571" max="13571" width="11.5546875" style="183" customWidth="1"/>
    <col min="13572" max="13572" width="11.109375" style="183" customWidth="1"/>
    <col min="13573" max="13573" width="10.21875" style="183" customWidth="1"/>
    <col min="13574" max="13574" width="12.109375" style="183" customWidth="1"/>
    <col min="13575" max="13575" width="10.88671875" style="183" customWidth="1"/>
    <col min="13576" max="13576" width="11" style="183" customWidth="1"/>
    <col min="13577" max="13577" width="11.44140625" style="183" customWidth="1"/>
    <col min="13578" max="13578" width="10.33203125" style="183" customWidth="1"/>
    <col min="13579" max="13579" width="11.33203125" style="183" customWidth="1"/>
    <col min="13580" max="13580" width="8.88671875" style="183" customWidth="1"/>
    <col min="13581" max="13581" width="9.109375" style="183" customWidth="1"/>
    <col min="13582" max="13582" width="7.44140625" style="183" customWidth="1"/>
    <col min="13583" max="13583" width="7.109375" style="183" customWidth="1"/>
    <col min="13584" max="13584" width="8.6640625" style="183" customWidth="1"/>
    <col min="13585" max="13586" width="11.109375" style="183" customWidth="1"/>
    <col min="13587" max="13587" width="10" style="183" bestFit="1" customWidth="1"/>
    <col min="13588" max="13824" width="8.88671875" style="183"/>
    <col min="13825" max="13825" width="4.5546875" style="183" customWidth="1"/>
    <col min="13826" max="13826" width="9.109375" style="183" customWidth="1"/>
    <col min="13827" max="13827" width="11.5546875" style="183" customWidth="1"/>
    <col min="13828" max="13828" width="11.109375" style="183" customWidth="1"/>
    <col min="13829" max="13829" width="10.21875" style="183" customWidth="1"/>
    <col min="13830" max="13830" width="12.109375" style="183" customWidth="1"/>
    <col min="13831" max="13831" width="10.88671875" style="183" customWidth="1"/>
    <col min="13832" max="13832" width="11" style="183" customWidth="1"/>
    <col min="13833" max="13833" width="11.44140625" style="183" customWidth="1"/>
    <col min="13834" max="13834" width="10.33203125" style="183" customWidth="1"/>
    <col min="13835" max="13835" width="11.33203125" style="183" customWidth="1"/>
    <col min="13836" max="13836" width="8.88671875" style="183" customWidth="1"/>
    <col min="13837" max="13837" width="9.109375" style="183" customWidth="1"/>
    <col min="13838" max="13838" width="7.44140625" style="183" customWidth="1"/>
    <col min="13839" max="13839" width="7.109375" style="183" customWidth="1"/>
    <col min="13840" max="13840" width="8.6640625" style="183" customWidth="1"/>
    <col min="13841" max="13842" width="11.109375" style="183" customWidth="1"/>
    <col min="13843" max="13843" width="10" style="183" bestFit="1" customWidth="1"/>
    <col min="13844" max="14080" width="8.88671875" style="183"/>
    <col min="14081" max="14081" width="4.5546875" style="183" customWidth="1"/>
    <col min="14082" max="14082" width="9.109375" style="183" customWidth="1"/>
    <col min="14083" max="14083" width="11.5546875" style="183" customWidth="1"/>
    <col min="14084" max="14084" width="11.109375" style="183" customWidth="1"/>
    <col min="14085" max="14085" width="10.21875" style="183" customWidth="1"/>
    <col min="14086" max="14086" width="12.109375" style="183" customWidth="1"/>
    <col min="14087" max="14087" width="10.88671875" style="183" customWidth="1"/>
    <col min="14088" max="14088" width="11" style="183" customWidth="1"/>
    <col min="14089" max="14089" width="11.44140625" style="183" customWidth="1"/>
    <col min="14090" max="14090" width="10.33203125" style="183" customWidth="1"/>
    <col min="14091" max="14091" width="11.33203125" style="183" customWidth="1"/>
    <col min="14092" max="14092" width="8.88671875" style="183" customWidth="1"/>
    <col min="14093" max="14093" width="9.109375" style="183" customWidth="1"/>
    <col min="14094" max="14094" width="7.44140625" style="183" customWidth="1"/>
    <col min="14095" max="14095" width="7.109375" style="183" customWidth="1"/>
    <col min="14096" max="14096" width="8.6640625" style="183" customWidth="1"/>
    <col min="14097" max="14098" width="11.109375" style="183" customWidth="1"/>
    <col min="14099" max="14099" width="10" style="183" bestFit="1" customWidth="1"/>
    <col min="14100" max="14336" width="8.88671875" style="183"/>
    <col min="14337" max="14337" width="4.5546875" style="183" customWidth="1"/>
    <col min="14338" max="14338" width="9.109375" style="183" customWidth="1"/>
    <col min="14339" max="14339" width="11.5546875" style="183" customWidth="1"/>
    <col min="14340" max="14340" width="11.109375" style="183" customWidth="1"/>
    <col min="14341" max="14341" width="10.21875" style="183" customWidth="1"/>
    <col min="14342" max="14342" width="12.109375" style="183" customWidth="1"/>
    <col min="14343" max="14343" width="10.88671875" style="183" customWidth="1"/>
    <col min="14344" max="14344" width="11" style="183" customWidth="1"/>
    <col min="14345" max="14345" width="11.44140625" style="183" customWidth="1"/>
    <col min="14346" max="14346" width="10.33203125" style="183" customWidth="1"/>
    <col min="14347" max="14347" width="11.33203125" style="183" customWidth="1"/>
    <col min="14348" max="14348" width="8.88671875" style="183" customWidth="1"/>
    <col min="14349" max="14349" width="9.109375" style="183" customWidth="1"/>
    <col min="14350" max="14350" width="7.44140625" style="183" customWidth="1"/>
    <col min="14351" max="14351" width="7.109375" style="183" customWidth="1"/>
    <col min="14352" max="14352" width="8.6640625" style="183" customWidth="1"/>
    <col min="14353" max="14354" width="11.109375" style="183" customWidth="1"/>
    <col min="14355" max="14355" width="10" style="183" bestFit="1" customWidth="1"/>
    <col min="14356" max="14592" width="8.88671875" style="183"/>
    <col min="14593" max="14593" width="4.5546875" style="183" customWidth="1"/>
    <col min="14594" max="14594" width="9.109375" style="183" customWidth="1"/>
    <col min="14595" max="14595" width="11.5546875" style="183" customWidth="1"/>
    <col min="14596" max="14596" width="11.109375" style="183" customWidth="1"/>
    <col min="14597" max="14597" width="10.21875" style="183" customWidth="1"/>
    <col min="14598" max="14598" width="12.109375" style="183" customWidth="1"/>
    <col min="14599" max="14599" width="10.88671875" style="183" customWidth="1"/>
    <col min="14600" max="14600" width="11" style="183" customWidth="1"/>
    <col min="14601" max="14601" width="11.44140625" style="183" customWidth="1"/>
    <col min="14602" max="14602" width="10.33203125" style="183" customWidth="1"/>
    <col min="14603" max="14603" width="11.33203125" style="183" customWidth="1"/>
    <col min="14604" max="14604" width="8.88671875" style="183" customWidth="1"/>
    <col min="14605" max="14605" width="9.109375" style="183" customWidth="1"/>
    <col min="14606" max="14606" width="7.44140625" style="183" customWidth="1"/>
    <col min="14607" max="14607" width="7.109375" style="183" customWidth="1"/>
    <col min="14608" max="14608" width="8.6640625" style="183" customWidth="1"/>
    <col min="14609" max="14610" width="11.109375" style="183" customWidth="1"/>
    <col min="14611" max="14611" width="10" style="183" bestFit="1" customWidth="1"/>
    <col min="14612" max="14848" width="8.88671875" style="183"/>
    <col min="14849" max="14849" width="4.5546875" style="183" customWidth="1"/>
    <col min="14850" max="14850" width="9.109375" style="183" customWidth="1"/>
    <col min="14851" max="14851" width="11.5546875" style="183" customWidth="1"/>
    <col min="14852" max="14852" width="11.109375" style="183" customWidth="1"/>
    <col min="14853" max="14853" width="10.21875" style="183" customWidth="1"/>
    <col min="14854" max="14854" width="12.109375" style="183" customWidth="1"/>
    <col min="14855" max="14855" width="10.88671875" style="183" customWidth="1"/>
    <col min="14856" max="14856" width="11" style="183" customWidth="1"/>
    <col min="14857" max="14857" width="11.44140625" style="183" customWidth="1"/>
    <col min="14858" max="14858" width="10.33203125" style="183" customWidth="1"/>
    <col min="14859" max="14859" width="11.33203125" style="183" customWidth="1"/>
    <col min="14860" max="14860" width="8.88671875" style="183" customWidth="1"/>
    <col min="14861" max="14861" width="9.109375" style="183" customWidth="1"/>
    <col min="14862" max="14862" width="7.44140625" style="183" customWidth="1"/>
    <col min="14863" max="14863" width="7.109375" style="183" customWidth="1"/>
    <col min="14864" max="14864" width="8.6640625" style="183" customWidth="1"/>
    <col min="14865" max="14866" width="11.109375" style="183" customWidth="1"/>
    <col min="14867" max="14867" width="10" style="183" bestFit="1" customWidth="1"/>
    <col min="14868" max="15104" width="8.88671875" style="183"/>
    <col min="15105" max="15105" width="4.5546875" style="183" customWidth="1"/>
    <col min="15106" max="15106" width="9.109375" style="183" customWidth="1"/>
    <col min="15107" max="15107" width="11.5546875" style="183" customWidth="1"/>
    <col min="15108" max="15108" width="11.109375" style="183" customWidth="1"/>
    <col min="15109" max="15109" width="10.21875" style="183" customWidth="1"/>
    <col min="15110" max="15110" width="12.109375" style="183" customWidth="1"/>
    <col min="15111" max="15111" width="10.88671875" style="183" customWidth="1"/>
    <col min="15112" max="15112" width="11" style="183" customWidth="1"/>
    <col min="15113" max="15113" width="11.44140625" style="183" customWidth="1"/>
    <col min="15114" max="15114" width="10.33203125" style="183" customWidth="1"/>
    <col min="15115" max="15115" width="11.33203125" style="183" customWidth="1"/>
    <col min="15116" max="15116" width="8.88671875" style="183" customWidth="1"/>
    <col min="15117" max="15117" width="9.109375" style="183" customWidth="1"/>
    <col min="15118" max="15118" width="7.44140625" style="183" customWidth="1"/>
    <col min="15119" max="15119" width="7.109375" style="183" customWidth="1"/>
    <col min="15120" max="15120" width="8.6640625" style="183" customWidth="1"/>
    <col min="15121" max="15122" width="11.109375" style="183" customWidth="1"/>
    <col min="15123" max="15123" width="10" style="183" bestFit="1" customWidth="1"/>
    <col min="15124" max="15360" width="8.88671875" style="183"/>
    <col min="15361" max="15361" width="4.5546875" style="183" customWidth="1"/>
    <col min="15362" max="15362" width="9.109375" style="183" customWidth="1"/>
    <col min="15363" max="15363" width="11.5546875" style="183" customWidth="1"/>
    <col min="15364" max="15364" width="11.109375" style="183" customWidth="1"/>
    <col min="15365" max="15365" width="10.21875" style="183" customWidth="1"/>
    <col min="15366" max="15366" width="12.109375" style="183" customWidth="1"/>
    <col min="15367" max="15367" width="10.88671875" style="183" customWidth="1"/>
    <col min="15368" max="15368" width="11" style="183" customWidth="1"/>
    <col min="15369" max="15369" width="11.44140625" style="183" customWidth="1"/>
    <col min="15370" max="15370" width="10.33203125" style="183" customWidth="1"/>
    <col min="15371" max="15371" width="11.33203125" style="183" customWidth="1"/>
    <col min="15372" max="15372" width="8.88671875" style="183" customWidth="1"/>
    <col min="15373" max="15373" width="9.109375" style="183" customWidth="1"/>
    <col min="15374" max="15374" width="7.44140625" style="183" customWidth="1"/>
    <col min="15375" max="15375" width="7.109375" style="183" customWidth="1"/>
    <col min="15376" max="15376" width="8.6640625" style="183" customWidth="1"/>
    <col min="15377" max="15378" width="11.109375" style="183" customWidth="1"/>
    <col min="15379" max="15379" width="10" style="183" bestFit="1" customWidth="1"/>
    <col min="15380" max="15616" width="8.88671875" style="183"/>
    <col min="15617" max="15617" width="4.5546875" style="183" customWidth="1"/>
    <col min="15618" max="15618" width="9.109375" style="183" customWidth="1"/>
    <col min="15619" max="15619" width="11.5546875" style="183" customWidth="1"/>
    <col min="15620" max="15620" width="11.109375" style="183" customWidth="1"/>
    <col min="15621" max="15621" width="10.21875" style="183" customWidth="1"/>
    <col min="15622" max="15622" width="12.109375" style="183" customWidth="1"/>
    <col min="15623" max="15623" width="10.88671875" style="183" customWidth="1"/>
    <col min="15624" max="15624" width="11" style="183" customWidth="1"/>
    <col min="15625" max="15625" width="11.44140625" style="183" customWidth="1"/>
    <col min="15626" max="15626" width="10.33203125" style="183" customWidth="1"/>
    <col min="15627" max="15627" width="11.33203125" style="183" customWidth="1"/>
    <col min="15628" max="15628" width="8.88671875" style="183" customWidth="1"/>
    <col min="15629" max="15629" width="9.109375" style="183" customWidth="1"/>
    <col min="15630" max="15630" width="7.44140625" style="183" customWidth="1"/>
    <col min="15631" max="15631" width="7.109375" style="183" customWidth="1"/>
    <col min="15632" max="15632" width="8.6640625" style="183" customWidth="1"/>
    <col min="15633" max="15634" width="11.109375" style="183" customWidth="1"/>
    <col min="15635" max="15635" width="10" style="183" bestFit="1" customWidth="1"/>
    <col min="15636" max="15872" width="8.88671875" style="183"/>
    <col min="15873" max="15873" width="4.5546875" style="183" customWidth="1"/>
    <col min="15874" max="15874" width="9.109375" style="183" customWidth="1"/>
    <col min="15875" max="15875" width="11.5546875" style="183" customWidth="1"/>
    <col min="15876" max="15876" width="11.109375" style="183" customWidth="1"/>
    <col min="15877" max="15877" width="10.21875" style="183" customWidth="1"/>
    <col min="15878" max="15878" width="12.109375" style="183" customWidth="1"/>
    <col min="15879" max="15879" width="10.88671875" style="183" customWidth="1"/>
    <col min="15880" max="15880" width="11" style="183" customWidth="1"/>
    <col min="15881" max="15881" width="11.44140625" style="183" customWidth="1"/>
    <col min="15882" max="15882" width="10.33203125" style="183" customWidth="1"/>
    <col min="15883" max="15883" width="11.33203125" style="183" customWidth="1"/>
    <col min="15884" max="15884" width="8.88671875" style="183" customWidth="1"/>
    <col min="15885" max="15885" width="9.109375" style="183" customWidth="1"/>
    <col min="15886" max="15886" width="7.44140625" style="183" customWidth="1"/>
    <col min="15887" max="15887" width="7.109375" style="183" customWidth="1"/>
    <col min="15888" max="15888" width="8.6640625" style="183" customWidth="1"/>
    <col min="15889" max="15890" width="11.109375" style="183" customWidth="1"/>
    <col min="15891" max="15891" width="10" style="183" bestFit="1" customWidth="1"/>
    <col min="15892" max="16128" width="8.88671875" style="183"/>
    <col min="16129" max="16129" width="4.5546875" style="183" customWidth="1"/>
    <col min="16130" max="16130" width="9.109375" style="183" customWidth="1"/>
    <col min="16131" max="16131" width="11.5546875" style="183" customWidth="1"/>
    <col min="16132" max="16132" width="11.109375" style="183" customWidth="1"/>
    <col min="16133" max="16133" width="10.21875" style="183" customWidth="1"/>
    <col min="16134" max="16134" width="12.109375" style="183" customWidth="1"/>
    <col min="16135" max="16135" width="10.88671875" style="183" customWidth="1"/>
    <col min="16136" max="16136" width="11" style="183" customWidth="1"/>
    <col min="16137" max="16137" width="11.44140625" style="183" customWidth="1"/>
    <col min="16138" max="16138" width="10.33203125" style="183" customWidth="1"/>
    <col min="16139" max="16139" width="11.33203125" style="183" customWidth="1"/>
    <col min="16140" max="16140" width="8.88671875" style="183" customWidth="1"/>
    <col min="16141" max="16141" width="9.109375" style="183" customWidth="1"/>
    <col min="16142" max="16142" width="7.44140625" style="183" customWidth="1"/>
    <col min="16143" max="16143" width="7.109375" style="183" customWidth="1"/>
    <col min="16144" max="16144" width="8.6640625" style="183" customWidth="1"/>
    <col min="16145" max="16146" width="11.109375" style="183" customWidth="1"/>
    <col min="16147" max="16147" width="10" style="183" bestFit="1" customWidth="1"/>
    <col min="16148" max="16384" width="8.88671875" style="183"/>
  </cols>
  <sheetData>
    <row r="1" spans="2:20" x14ac:dyDescent="0.3">
      <c r="H1" s="150"/>
      <c r="I1" s="150"/>
      <c r="J1" s="150"/>
      <c r="K1" s="150"/>
      <c r="L1" s="150"/>
      <c r="M1" s="150"/>
    </row>
    <row r="2" spans="2:20" x14ac:dyDescent="0.3">
      <c r="B2" s="1"/>
      <c r="C2" s="151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2:20" ht="32.4" customHeight="1" x14ac:dyDescent="0.3">
      <c r="B3" s="1"/>
      <c r="C3" s="152" t="s">
        <v>1</v>
      </c>
      <c r="D3" s="152"/>
      <c r="E3" s="152"/>
      <c r="F3" s="152"/>
      <c r="G3" s="152"/>
      <c r="H3" s="152"/>
      <c r="I3" s="152"/>
      <c r="J3" s="152"/>
      <c r="K3" s="152"/>
      <c r="L3" s="152"/>
      <c r="M3" s="27"/>
      <c r="N3" s="27"/>
      <c r="O3" s="1"/>
      <c r="P3" s="28"/>
      <c r="Q3" s="1"/>
      <c r="R3" s="1"/>
    </row>
    <row r="4" spans="2:20" ht="96" x14ac:dyDescent="0.3">
      <c r="B4" s="26"/>
      <c r="C4" s="29" t="s">
        <v>2</v>
      </c>
      <c r="D4" s="112" t="s">
        <v>3</v>
      </c>
      <c r="E4" s="112" t="s">
        <v>4</v>
      </c>
      <c r="F4" s="112" t="s">
        <v>5</v>
      </c>
      <c r="G4" s="71" t="s">
        <v>6</v>
      </c>
      <c r="H4" s="71" t="s">
        <v>7</v>
      </c>
      <c r="I4" s="112" t="s">
        <v>8</v>
      </c>
      <c r="J4" s="71" t="s">
        <v>9</v>
      </c>
      <c r="K4" s="71" t="s">
        <v>10</v>
      </c>
      <c r="L4" s="71" t="s">
        <v>11</v>
      </c>
      <c r="M4" s="31" t="s">
        <v>12</v>
      </c>
      <c r="N4" s="31" t="s">
        <v>13</v>
      </c>
      <c r="O4" s="2" t="s">
        <v>14</v>
      </c>
      <c r="P4" s="2" t="s">
        <v>15</v>
      </c>
      <c r="Q4" s="2" t="s">
        <v>16</v>
      </c>
      <c r="R4" s="8" t="s">
        <v>17</v>
      </c>
    </row>
    <row r="5" spans="2:20" ht="26.4" customHeight="1" x14ac:dyDescent="0.3">
      <c r="B5" s="11" t="s">
        <v>357</v>
      </c>
      <c r="C5" s="30" t="s">
        <v>179</v>
      </c>
      <c r="D5" s="112"/>
      <c r="E5" s="112"/>
      <c r="F5" s="112"/>
      <c r="G5" s="71"/>
      <c r="H5" s="71"/>
      <c r="I5" s="112"/>
      <c r="J5" s="71"/>
      <c r="K5" s="71"/>
      <c r="L5" s="71"/>
      <c r="M5" s="31"/>
      <c r="N5" s="31"/>
      <c r="O5" s="2"/>
      <c r="P5" s="2"/>
      <c r="Q5" s="2"/>
      <c r="R5" s="8"/>
    </row>
    <row r="6" spans="2:20" ht="48" x14ac:dyDescent="0.3">
      <c r="B6" s="26"/>
      <c r="C6" s="187" t="s">
        <v>180</v>
      </c>
      <c r="D6" s="112">
        <f t="shared" ref="D6:D7" si="0">E6+F6</f>
        <v>34.136000000000003</v>
      </c>
      <c r="E6" s="112">
        <v>34.136000000000003</v>
      </c>
      <c r="F6" s="112"/>
      <c r="G6" s="71">
        <f t="shared" ref="G6:G7" si="1">H6+I6</f>
        <v>34.136000000000003</v>
      </c>
      <c r="H6" s="71">
        <v>34.136000000000003</v>
      </c>
      <c r="I6" s="112"/>
      <c r="J6" s="71">
        <f t="shared" ref="J6:J7" si="2">K6+L6</f>
        <v>34.136000000000003</v>
      </c>
      <c r="K6" s="71">
        <v>34.136000000000003</v>
      </c>
      <c r="L6" s="71"/>
      <c r="M6" s="31">
        <f t="shared" ref="M6:M8" si="3">J6/D6%</f>
        <v>99.999999999999986</v>
      </c>
      <c r="N6" s="31"/>
      <c r="O6" s="2" t="s">
        <v>208</v>
      </c>
      <c r="P6" s="66" t="s">
        <v>184</v>
      </c>
      <c r="Q6" s="187" t="s">
        <v>182</v>
      </c>
      <c r="R6" s="8"/>
    </row>
    <row r="7" spans="2:20" ht="60" x14ac:dyDescent="0.3">
      <c r="B7" s="26"/>
      <c r="C7" s="187" t="s">
        <v>181</v>
      </c>
      <c r="D7" s="112">
        <f t="shared" si="0"/>
        <v>5</v>
      </c>
      <c r="E7" s="112">
        <v>5</v>
      </c>
      <c r="F7" s="112"/>
      <c r="G7" s="71">
        <f t="shared" si="1"/>
        <v>5</v>
      </c>
      <c r="H7" s="71">
        <v>5</v>
      </c>
      <c r="I7" s="112"/>
      <c r="J7" s="71">
        <f t="shared" si="2"/>
        <v>1.9683200000000001</v>
      </c>
      <c r="K7" s="71">
        <v>1.9683200000000001</v>
      </c>
      <c r="L7" s="71"/>
      <c r="M7" s="31">
        <f t="shared" si="3"/>
        <v>39.366399999999999</v>
      </c>
      <c r="N7" s="31"/>
      <c r="O7" s="2" t="s">
        <v>139</v>
      </c>
      <c r="P7" s="65" t="s">
        <v>64</v>
      </c>
      <c r="Q7" s="187" t="s">
        <v>183</v>
      </c>
      <c r="R7" s="72"/>
    </row>
    <row r="8" spans="2:20" x14ac:dyDescent="0.3">
      <c r="B8" s="26"/>
      <c r="C8" s="29" t="s">
        <v>20</v>
      </c>
      <c r="D8" s="112">
        <f t="shared" ref="D8" si="4">E8+F8</f>
        <v>39.136000000000003</v>
      </c>
      <c r="E8" s="112">
        <f>SUM(E6:E7)</f>
        <v>39.136000000000003</v>
      </c>
      <c r="F8" s="112">
        <f>SUM(F6:F7)</f>
        <v>0</v>
      </c>
      <c r="G8" s="71">
        <f t="shared" ref="G8" si="5">H8+I8</f>
        <v>39.136000000000003</v>
      </c>
      <c r="H8" s="112">
        <f>SUM(H6:H7)</f>
        <v>39.136000000000003</v>
      </c>
      <c r="I8" s="112">
        <f>SUM(I6:I7)</f>
        <v>0</v>
      </c>
      <c r="J8" s="71">
        <f t="shared" ref="J8" si="6">K8+L8</f>
        <v>36.104320000000001</v>
      </c>
      <c r="K8" s="112">
        <f>SUM(K6:K7)</f>
        <v>36.104320000000001</v>
      </c>
      <c r="L8" s="112">
        <f>SUM(L6:L7)</f>
        <v>0</v>
      </c>
      <c r="M8" s="31">
        <f t="shared" si="3"/>
        <v>92.253475061324608</v>
      </c>
      <c r="N8" s="31"/>
      <c r="O8" s="2"/>
      <c r="P8" s="2"/>
      <c r="Q8" s="2"/>
      <c r="R8" s="8"/>
    </row>
    <row r="9" spans="2:20" ht="27.6" customHeight="1" x14ac:dyDescent="0.3">
      <c r="B9" s="36" t="s">
        <v>18</v>
      </c>
      <c r="C9" s="11" t="s">
        <v>19</v>
      </c>
      <c r="D9" s="71"/>
      <c r="E9" s="71"/>
      <c r="F9" s="71"/>
      <c r="G9" s="71"/>
      <c r="H9" s="71"/>
      <c r="I9" s="71"/>
      <c r="J9" s="71"/>
      <c r="K9" s="71"/>
      <c r="L9" s="71"/>
      <c r="M9" s="32"/>
      <c r="N9" s="32"/>
      <c r="O9" s="16"/>
      <c r="P9" s="33"/>
      <c r="Q9" s="3"/>
      <c r="R9" s="34"/>
    </row>
    <row r="10" spans="2:20" ht="48" x14ac:dyDescent="0.3">
      <c r="B10" s="16"/>
      <c r="C10" s="17" t="s">
        <v>57</v>
      </c>
      <c r="D10" s="71">
        <f>E10+F10</f>
        <v>508</v>
      </c>
      <c r="E10" s="71">
        <v>508</v>
      </c>
      <c r="F10" s="71"/>
      <c r="G10" s="71">
        <f t="shared" ref="G10:G92" si="7">H10+I10</f>
        <v>508</v>
      </c>
      <c r="H10" s="71">
        <v>508</v>
      </c>
      <c r="I10" s="71"/>
      <c r="J10" s="71">
        <f t="shared" ref="J10:J92" si="8">K10+L10</f>
        <v>508</v>
      </c>
      <c r="K10" s="71">
        <v>508</v>
      </c>
      <c r="L10" s="71"/>
      <c r="M10" s="32">
        <f>J10/D10%</f>
        <v>100</v>
      </c>
      <c r="N10" s="32"/>
      <c r="O10" s="18" t="s">
        <v>58</v>
      </c>
      <c r="P10" s="19">
        <v>124</v>
      </c>
      <c r="Q10" s="20" t="s">
        <v>59</v>
      </c>
      <c r="R10" s="34"/>
    </row>
    <row r="11" spans="2:20" ht="108" x14ac:dyDescent="0.3">
      <c r="B11" s="16"/>
      <c r="C11" s="73" t="s">
        <v>358</v>
      </c>
      <c r="D11" s="71">
        <f>E11+F11</f>
        <v>23.578489999999999</v>
      </c>
      <c r="E11" s="71">
        <v>23.578489999999999</v>
      </c>
      <c r="F11" s="71"/>
      <c r="G11" s="71">
        <f t="shared" si="7"/>
        <v>23.578489999999999</v>
      </c>
      <c r="H11" s="71">
        <v>23.578489999999999</v>
      </c>
      <c r="I11" s="71"/>
      <c r="J11" s="71">
        <f t="shared" si="8"/>
        <v>0</v>
      </c>
      <c r="K11" s="71"/>
      <c r="L11" s="71"/>
      <c r="M11" s="32">
        <f t="shared" ref="M11:M12" si="9">J11/D11%</f>
        <v>0</v>
      </c>
      <c r="N11" s="32"/>
      <c r="O11" s="16" t="s">
        <v>219</v>
      </c>
      <c r="P11" s="74" t="s">
        <v>187</v>
      </c>
      <c r="Q11" s="4" t="s">
        <v>189</v>
      </c>
      <c r="R11" s="34"/>
    </row>
    <row r="12" spans="2:20" ht="60" x14ac:dyDescent="0.3">
      <c r="B12" s="16"/>
      <c r="C12" s="69" t="s">
        <v>220</v>
      </c>
      <c r="D12" s="71">
        <f>H12+F12</f>
        <v>323.06733000000003</v>
      </c>
      <c r="E12" s="185">
        <v>100.00051000000001</v>
      </c>
      <c r="F12" s="71"/>
      <c r="G12" s="71">
        <f t="shared" si="7"/>
        <v>323.06733000000003</v>
      </c>
      <c r="H12" s="71">
        <v>323.06733000000003</v>
      </c>
      <c r="I12" s="71"/>
      <c r="J12" s="71">
        <f t="shared" ref="J12" si="10">K12+L12</f>
        <v>0</v>
      </c>
      <c r="K12" s="71"/>
      <c r="L12" s="71"/>
      <c r="M12" s="32">
        <f t="shared" si="9"/>
        <v>0</v>
      </c>
      <c r="N12" s="32"/>
      <c r="O12" s="16" t="s">
        <v>223</v>
      </c>
      <c r="P12" s="74" t="s">
        <v>221</v>
      </c>
      <c r="Q12" s="4" t="s">
        <v>222</v>
      </c>
      <c r="R12" s="75"/>
    </row>
    <row r="13" spans="2:20" x14ac:dyDescent="0.3">
      <c r="B13" s="16"/>
      <c r="C13" s="26" t="s">
        <v>20</v>
      </c>
      <c r="D13" s="71">
        <f t="shared" ref="D13" si="11">E13+F13</f>
        <v>631.57899999999995</v>
      </c>
      <c r="E13" s="71">
        <f>SUM(E10:E12)</f>
        <v>631.57899999999995</v>
      </c>
      <c r="F13" s="71">
        <f>SUM(F10:F12)</f>
        <v>0</v>
      </c>
      <c r="G13" s="71">
        <f t="shared" si="7"/>
        <v>854.64581999999996</v>
      </c>
      <c r="H13" s="71">
        <f>SUM(H10:H12)</f>
        <v>854.64581999999996</v>
      </c>
      <c r="I13" s="71">
        <f>SUM(I10:I12)</f>
        <v>0</v>
      </c>
      <c r="J13" s="71">
        <f t="shared" si="8"/>
        <v>508</v>
      </c>
      <c r="K13" s="71">
        <f>SUM(K10:K12)</f>
        <v>508</v>
      </c>
      <c r="L13" s="71">
        <f>SUM(L10:L12)</f>
        <v>0</v>
      </c>
      <c r="M13" s="32">
        <f t="shared" ref="M13" si="12">J13/D13%</f>
        <v>80.43332663055611</v>
      </c>
      <c r="N13" s="32"/>
      <c r="O13" s="16"/>
      <c r="P13" s="33"/>
      <c r="Q13" s="3"/>
      <c r="R13" s="34"/>
    </row>
    <row r="14" spans="2:20" ht="23.4" customHeight="1" x14ac:dyDescent="0.3">
      <c r="B14" s="36" t="s">
        <v>21</v>
      </c>
      <c r="C14" s="140" t="s">
        <v>22</v>
      </c>
      <c r="D14" s="71"/>
      <c r="E14" s="112"/>
      <c r="F14" s="112"/>
      <c r="G14" s="71"/>
      <c r="H14" s="71"/>
      <c r="I14" s="113"/>
      <c r="J14" s="71"/>
      <c r="K14" s="71"/>
      <c r="L14" s="71"/>
      <c r="M14" s="32"/>
      <c r="N14" s="32"/>
      <c r="O14" s="5"/>
      <c r="P14" s="35"/>
      <c r="Q14" s="5"/>
      <c r="R14" s="34"/>
    </row>
    <row r="15" spans="2:20" ht="48" x14ac:dyDescent="0.3">
      <c r="B15" s="16"/>
      <c r="C15" s="4" t="s">
        <v>359</v>
      </c>
      <c r="D15" s="71">
        <f t="shared" ref="D15:D36" si="13">E15+F15</f>
        <v>730</v>
      </c>
      <c r="E15" s="71">
        <v>30</v>
      </c>
      <c r="F15" s="71">
        <v>700</v>
      </c>
      <c r="G15" s="71">
        <f t="shared" ref="G15:G38" si="14">H15+I15</f>
        <v>1088.69399</v>
      </c>
      <c r="H15" s="71">
        <v>54.434699999999999</v>
      </c>
      <c r="I15" s="71">
        <v>1034.25929</v>
      </c>
      <c r="J15" s="71">
        <f t="shared" ref="J15:J38" si="15">K15+L15</f>
        <v>273.56449000000003</v>
      </c>
      <c r="K15" s="71"/>
      <c r="L15" s="71">
        <f>43.65247+229.91202</f>
        <v>273.56449000000003</v>
      </c>
      <c r="M15" s="32">
        <f>J15/D15%</f>
        <v>37.474587671232882</v>
      </c>
      <c r="N15" s="26">
        <v>90</v>
      </c>
      <c r="O15" s="21" t="s">
        <v>60</v>
      </c>
      <c r="P15" s="38">
        <v>145</v>
      </c>
      <c r="Q15" s="26" t="s">
        <v>61</v>
      </c>
      <c r="R15" s="26"/>
      <c r="S15" s="185"/>
      <c r="T15" s="185"/>
    </row>
    <row r="16" spans="2:20" ht="46.8" customHeight="1" x14ac:dyDescent="0.3">
      <c r="B16" s="16"/>
      <c r="C16" s="4" t="s">
        <v>199</v>
      </c>
      <c r="D16" s="71">
        <f t="shared" si="13"/>
        <v>211</v>
      </c>
      <c r="E16" s="71">
        <v>11</v>
      </c>
      <c r="F16" s="71">
        <v>200</v>
      </c>
      <c r="G16" s="71">
        <f t="shared" si="14"/>
        <v>457.99921000000001</v>
      </c>
      <c r="H16" s="71">
        <v>22.89996</v>
      </c>
      <c r="I16" s="71">
        <v>435.09924999999998</v>
      </c>
      <c r="J16" s="71">
        <f t="shared" si="15"/>
        <v>132.65613999999999</v>
      </c>
      <c r="K16" s="71"/>
      <c r="L16" s="71">
        <v>132.65613999999999</v>
      </c>
      <c r="M16" s="32">
        <f t="shared" ref="M16:M18" si="16">J16/D16%</f>
        <v>62.870208530805691</v>
      </c>
      <c r="N16" s="26">
        <v>100</v>
      </c>
      <c r="O16" s="26" t="s">
        <v>209</v>
      </c>
      <c r="P16" s="32">
        <v>18</v>
      </c>
      <c r="Q16" s="26" t="s">
        <v>198</v>
      </c>
      <c r="R16" s="26"/>
    </row>
    <row r="17" spans="2:18" ht="48" x14ac:dyDescent="0.3">
      <c r="B17" s="16"/>
      <c r="C17" s="69" t="s">
        <v>360</v>
      </c>
      <c r="D17" s="71">
        <f t="shared" si="13"/>
        <v>135.886</v>
      </c>
      <c r="E17" s="71">
        <v>6.5</v>
      </c>
      <c r="F17" s="114">
        <v>129.386</v>
      </c>
      <c r="G17" s="71">
        <f t="shared" si="14"/>
        <v>641.99221999999997</v>
      </c>
      <c r="H17" s="71">
        <v>32.099609999999998</v>
      </c>
      <c r="I17" s="114">
        <v>609.89260999999999</v>
      </c>
      <c r="J17" s="71">
        <f t="shared" si="15"/>
        <v>0</v>
      </c>
      <c r="K17" s="71"/>
      <c r="L17" s="71"/>
      <c r="M17" s="32">
        <f t="shared" si="16"/>
        <v>0</v>
      </c>
      <c r="N17" s="26">
        <v>80</v>
      </c>
      <c r="O17" s="39" t="s">
        <v>232</v>
      </c>
      <c r="P17" s="76" t="s">
        <v>233</v>
      </c>
      <c r="Q17" s="77" t="s">
        <v>234</v>
      </c>
      <c r="R17" s="26"/>
    </row>
    <row r="18" spans="2:18" ht="60" x14ac:dyDescent="0.3">
      <c r="B18" s="16"/>
      <c r="C18" s="69" t="s">
        <v>361</v>
      </c>
      <c r="D18" s="71">
        <f t="shared" si="13"/>
        <v>210</v>
      </c>
      <c r="E18" s="71">
        <v>10</v>
      </c>
      <c r="F18" s="114">
        <v>200</v>
      </c>
      <c r="G18" s="71">
        <f t="shared" si="14"/>
        <v>1140.9993199999999</v>
      </c>
      <c r="H18" s="71">
        <f>48.575+8.47572</f>
        <v>57.050720000000005</v>
      </c>
      <c r="I18" s="114">
        <f>922.91+161.0386</f>
        <v>1083.9485999999999</v>
      </c>
      <c r="J18" s="71">
        <f t="shared" si="15"/>
        <v>0</v>
      </c>
      <c r="K18" s="71"/>
      <c r="L18" s="71"/>
      <c r="M18" s="32">
        <f t="shared" si="16"/>
        <v>0</v>
      </c>
      <c r="N18" s="26">
        <v>45</v>
      </c>
      <c r="O18" s="39" t="s">
        <v>319</v>
      </c>
      <c r="P18" s="76" t="s">
        <v>238</v>
      </c>
      <c r="Q18" s="77" t="s">
        <v>231</v>
      </c>
      <c r="R18" s="26" t="s">
        <v>320</v>
      </c>
    </row>
    <row r="19" spans="2:18" ht="48" x14ac:dyDescent="0.3">
      <c r="B19" s="16"/>
      <c r="C19" s="69" t="s">
        <v>362</v>
      </c>
      <c r="D19" s="71">
        <f t="shared" si="13"/>
        <v>158</v>
      </c>
      <c r="E19" s="71">
        <v>8</v>
      </c>
      <c r="F19" s="114">
        <v>150</v>
      </c>
      <c r="G19" s="71">
        <f t="shared" si="14"/>
        <v>728.66899999999998</v>
      </c>
      <c r="H19" s="71">
        <v>36.433999999999997</v>
      </c>
      <c r="I19" s="114">
        <v>692.23500000000001</v>
      </c>
      <c r="J19" s="71">
        <f t="shared" si="15"/>
        <v>0</v>
      </c>
      <c r="K19" s="71"/>
      <c r="L19" s="71"/>
      <c r="M19" s="32">
        <f>J19/D19%</f>
        <v>0</v>
      </c>
      <c r="N19" s="26">
        <v>15</v>
      </c>
      <c r="O19" s="39" t="s">
        <v>237</v>
      </c>
      <c r="P19" s="76" t="s">
        <v>240</v>
      </c>
      <c r="Q19" s="39" t="s">
        <v>241</v>
      </c>
      <c r="R19" s="26"/>
    </row>
    <row r="20" spans="2:18" ht="60" x14ac:dyDescent="0.3">
      <c r="B20" s="16"/>
      <c r="C20" s="69" t="s">
        <v>321</v>
      </c>
      <c r="D20" s="71">
        <f t="shared" si="13"/>
        <v>295</v>
      </c>
      <c r="E20" s="71">
        <v>15</v>
      </c>
      <c r="F20" s="114">
        <v>280</v>
      </c>
      <c r="G20" s="71">
        <f t="shared" si="14"/>
        <v>1674.9575499999999</v>
      </c>
      <c r="H20" s="71">
        <f>67.719+16.02958</f>
        <v>83.74857999999999</v>
      </c>
      <c r="I20" s="114">
        <f>1286.647+304.56197</f>
        <v>1591.2089699999999</v>
      </c>
      <c r="J20" s="71">
        <f t="shared" si="15"/>
        <v>0</v>
      </c>
      <c r="K20" s="71"/>
      <c r="L20" s="71"/>
      <c r="M20" s="32">
        <f t="shared" ref="M20:M38" si="17">J20/D20%</f>
        <v>0</v>
      </c>
      <c r="N20" s="26">
        <v>25</v>
      </c>
      <c r="O20" s="39" t="s">
        <v>319</v>
      </c>
      <c r="P20" s="76" t="s">
        <v>239</v>
      </c>
      <c r="Q20" s="39" t="s">
        <v>241</v>
      </c>
      <c r="R20" s="26" t="s">
        <v>322</v>
      </c>
    </row>
    <row r="21" spans="2:18" ht="48" x14ac:dyDescent="0.3">
      <c r="B21" s="16"/>
      <c r="C21" s="82" t="s">
        <v>242</v>
      </c>
      <c r="D21" s="71">
        <f t="shared" si="13"/>
        <v>615.68439999999998</v>
      </c>
      <c r="E21" s="71">
        <v>615.68439999999998</v>
      </c>
      <c r="F21" s="114"/>
      <c r="G21" s="71">
        <f t="shared" si="14"/>
        <v>2727.8192899999999</v>
      </c>
      <c r="H21" s="71">
        <f>828.27789+615.6844</f>
        <v>1443.9622899999999</v>
      </c>
      <c r="I21" s="114">
        <v>1283.857</v>
      </c>
      <c r="J21" s="71">
        <f t="shared" si="15"/>
        <v>0</v>
      </c>
      <c r="K21" s="71"/>
      <c r="L21" s="71"/>
      <c r="M21" s="32">
        <f t="shared" si="17"/>
        <v>0</v>
      </c>
      <c r="N21" s="26">
        <v>100</v>
      </c>
      <c r="O21" s="21" t="s">
        <v>243</v>
      </c>
      <c r="P21" s="81">
        <v>128</v>
      </c>
      <c r="Q21" s="83" t="s">
        <v>244</v>
      </c>
      <c r="R21" s="26" t="s">
        <v>323</v>
      </c>
    </row>
    <row r="22" spans="2:18" ht="48" customHeight="1" x14ac:dyDescent="0.3">
      <c r="B22" s="16"/>
      <c r="C22" s="22" t="s">
        <v>62</v>
      </c>
      <c r="D22" s="71">
        <f t="shared" si="13"/>
        <v>774.70921999999996</v>
      </c>
      <c r="E22" s="71">
        <f>82.41372+692.2955</f>
        <v>774.70921999999996</v>
      </c>
      <c r="F22" s="71"/>
      <c r="G22" s="71">
        <f t="shared" si="14"/>
        <v>1442.2641999999998</v>
      </c>
      <c r="H22" s="71">
        <f>526.9367+872.2955</f>
        <v>1399.2321999999999</v>
      </c>
      <c r="I22" s="71">
        <v>43.031999999999996</v>
      </c>
      <c r="J22" s="71">
        <f t="shared" si="15"/>
        <v>774.70921999999996</v>
      </c>
      <c r="K22" s="71">
        <f>82.41372+692.2955</f>
        <v>774.70921999999996</v>
      </c>
      <c r="L22" s="71"/>
      <c r="M22" s="32">
        <f t="shared" si="17"/>
        <v>100</v>
      </c>
      <c r="N22" s="32"/>
      <c r="O22" s="159" t="s">
        <v>63</v>
      </c>
      <c r="P22" s="161">
        <v>41</v>
      </c>
      <c r="Q22" s="163" t="s">
        <v>61</v>
      </c>
      <c r="R22" s="165" t="s">
        <v>324</v>
      </c>
    </row>
    <row r="23" spans="2:18" ht="48" x14ac:dyDescent="0.3">
      <c r="B23" s="16"/>
      <c r="C23" s="187" t="s">
        <v>151</v>
      </c>
      <c r="D23" s="71">
        <f t="shared" si="13"/>
        <v>97.586280000000002</v>
      </c>
      <c r="E23" s="71">
        <v>97.586280000000002</v>
      </c>
      <c r="F23" s="71"/>
      <c r="G23" s="71">
        <f t="shared" si="14"/>
        <v>0</v>
      </c>
      <c r="H23" s="71"/>
      <c r="I23" s="115"/>
      <c r="J23" s="71">
        <f t="shared" si="15"/>
        <v>97.586280000000002</v>
      </c>
      <c r="K23" s="71">
        <v>97.586280000000002</v>
      </c>
      <c r="L23" s="71"/>
      <c r="M23" s="32">
        <f t="shared" si="17"/>
        <v>100</v>
      </c>
      <c r="N23" s="32"/>
      <c r="O23" s="160"/>
      <c r="P23" s="162"/>
      <c r="Q23" s="164"/>
      <c r="R23" s="166"/>
    </row>
    <row r="24" spans="2:18" ht="48" x14ac:dyDescent="0.3">
      <c r="B24" s="16"/>
      <c r="C24" s="9" t="s">
        <v>325</v>
      </c>
      <c r="D24" s="71">
        <f t="shared" si="13"/>
        <v>321.18900000000002</v>
      </c>
      <c r="E24" s="114">
        <v>321.18900000000002</v>
      </c>
      <c r="F24" s="114"/>
      <c r="G24" s="71">
        <f t="shared" si="14"/>
        <v>1423.5998300000001</v>
      </c>
      <c r="H24" s="116">
        <f>284.72+338.87983</f>
        <v>623.59983000000011</v>
      </c>
      <c r="I24" s="71">
        <v>800</v>
      </c>
      <c r="J24" s="71">
        <f t="shared" si="15"/>
        <v>24.90588</v>
      </c>
      <c r="K24" s="71">
        <v>24.90588</v>
      </c>
      <c r="L24" s="71"/>
      <c r="M24" s="32">
        <f t="shared" si="17"/>
        <v>7.7542755200209212</v>
      </c>
      <c r="N24" s="26">
        <v>40</v>
      </c>
      <c r="O24" s="26" t="s">
        <v>224</v>
      </c>
      <c r="P24" s="38">
        <v>136</v>
      </c>
      <c r="Q24" s="26" t="s">
        <v>61</v>
      </c>
      <c r="R24" s="26" t="s">
        <v>326</v>
      </c>
    </row>
    <row r="25" spans="2:18" ht="48" x14ac:dyDescent="0.3">
      <c r="B25" s="16"/>
      <c r="C25" s="9" t="s">
        <v>152</v>
      </c>
      <c r="D25" s="71">
        <f t="shared" si="13"/>
        <v>483.18549000000002</v>
      </c>
      <c r="E25" s="114">
        <v>483.18549000000002</v>
      </c>
      <c r="F25" s="114"/>
      <c r="G25" s="71">
        <f t="shared" si="14"/>
        <v>575.89976999999999</v>
      </c>
      <c r="H25" s="114">
        <f>92.71428+483.18549</f>
        <v>575.89976999999999</v>
      </c>
      <c r="I25" s="71"/>
      <c r="J25" s="71">
        <f t="shared" si="15"/>
        <v>93.344290000000001</v>
      </c>
      <c r="K25" s="71">
        <v>93.344290000000001</v>
      </c>
      <c r="L25" s="71"/>
      <c r="M25" s="32">
        <f t="shared" si="17"/>
        <v>19.318520926611434</v>
      </c>
      <c r="N25" s="26">
        <v>90</v>
      </c>
      <c r="O25" s="26" t="s">
        <v>225</v>
      </c>
      <c r="P25" s="38" t="s">
        <v>153</v>
      </c>
      <c r="Q25" s="26" t="s">
        <v>154</v>
      </c>
      <c r="R25" s="26" t="s">
        <v>327</v>
      </c>
    </row>
    <row r="26" spans="2:18" ht="60" x14ac:dyDescent="0.3">
      <c r="B26" s="16"/>
      <c r="C26" s="187" t="s">
        <v>155</v>
      </c>
      <c r="D26" s="71">
        <f t="shared" si="13"/>
        <v>50</v>
      </c>
      <c r="E26" s="71">
        <v>50</v>
      </c>
      <c r="F26" s="71"/>
      <c r="G26" s="71">
        <f t="shared" si="14"/>
        <v>50</v>
      </c>
      <c r="H26" s="71">
        <v>50</v>
      </c>
      <c r="I26" s="71"/>
      <c r="J26" s="71">
        <f t="shared" si="15"/>
        <v>46.873159999999999</v>
      </c>
      <c r="K26" s="71">
        <v>46.873159999999999</v>
      </c>
      <c r="L26" s="71"/>
      <c r="M26" s="32">
        <f t="shared" si="17"/>
        <v>93.746319999999997</v>
      </c>
      <c r="N26" s="26"/>
      <c r="O26" s="26" t="s">
        <v>139</v>
      </c>
      <c r="P26" s="38" t="s">
        <v>64</v>
      </c>
      <c r="Q26" s="26" t="s">
        <v>65</v>
      </c>
      <c r="R26" s="26"/>
    </row>
    <row r="27" spans="2:18" ht="48" x14ac:dyDescent="0.3">
      <c r="B27" s="16"/>
      <c r="C27" s="187" t="s">
        <v>156</v>
      </c>
      <c r="D27" s="71">
        <f t="shared" si="13"/>
        <v>308.64013</v>
      </c>
      <c r="E27" s="71">
        <v>308.64013</v>
      </c>
      <c r="F27" s="114"/>
      <c r="G27" s="71">
        <f t="shared" si="14"/>
        <v>308.64013</v>
      </c>
      <c r="H27" s="71">
        <v>308.64013</v>
      </c>
      <c r="I27" s="114"/>
      <c r="J27" s="71">
        <f t="shared" si="15"/>
        <v>308.64013</v>
      </c>
      <c r="K27" s="71">
        <v>308.64013</v>
      </c>
      <c r="L27" s="71"/>
      <c r="M27" s="32">
        <f t="shared" si="17"/>
        <v>100</v>
      </c>
      <c r="N27" s="32"/>
      <c r="O27" s="16" t="s">
        <v>226</v>
      </c>
      <c r="P27" s="23">
        <v>119</v>
      </c>
      <c r="Q27" s="4" t="s">
        <v>157</v>
      </c>
      <c r="R27" s="34"/>
    </row>
    <row r="28" spans="2:18" ht="60" x14ac:dyDescent="0.3">
      <c r="B28" s="16"/>
      <c r="C28" s="187" t="s">
        <v>363</v>
      </c>
      <c r="D28" s="71">
        <f t="shared" si="13"/>
        <v>36.649369999999998</v>
      </c>
      <c r="E28" s="117">
        <v>36.649369999999998</v>
      </c>
      <c r="F28" s="71"/>
      <c r="G28" s="71">
        <f t="shared" si="14"/>
        <v>36.649369999999998</v>
      </c>
      <c r="H28" s="117">
        <v>36.649369999999998</v>
      </c>
      <c r="I28" s="71"/>
      <c r="J28" s="71">
        <f t="shared" si="15"/>
        <v>27.521339999999999</v>
      </c>
      <c r="K28" s="117">
        <v>27.521339999999999</v>
      </c>
      <c r="L28" s="71"/>
      <c r="M28" s="32">
        <f t="shared" si="17"/>
        <v>75.093623710312073</v>
      </c>
      <c r="N28" s="32"/>
      <c r="O28" s="26" t="s">
        <v>227</v>
      </c>
      <c r="P28" s="23" t="s">
        <v>187</v>
      </c>
      <c r="Q28" s="187" t="s">
        <v>189</v>
      </c>
      <c r="R28" s="34"/>
    </row>
    <row r="29" spans="2:18" ht="48" x14ac:dyDescent="0.3">
      <c r="B29" s="16"/>
      <c r="C29" s="187" t="s">
        <v>185</v>
      </c>
      <c r="D29" s="71">
        <f t="shared" si="13"/>
        <v>4.5083000000000002</v>
      </c>
      <c r="E29" s="115">
        <v>4.5083000000000002</v>
      </c>
      <c r="F29" s="115"/>
      <c r="G29" s="71">
        <f t="shared" si="14"/>
        <v>6.02996</v>
      </c>
      <c r="H29" s="115">
        <v>6.02996</v>
      </c>
      <c r="I29" s="115"/>
      <c r="J29" s="71">
        <f t="shared" si="15"/>
        <v>3.2240200000000003</v>
      </c>
      <c r="K29" s="115">
        <f>1.35254+1.87148</f>
        <v>3.2240200000000003</v>
      </c>
      <c r="L29" s="115"/>
      <c r="M29" s="32">
        <f t="shared" si="17"/>
        <v>71.512987157021499</v>
      </c>
      <c r="N29" s="32"/>
      <c r="O29" s="32" t="s">
        <v>228</v>
      </c>
      <c r="P29" s="23">
        <v>17</v>
      </c>
      <c r="Q29" s="187" t="s">
        <v>190</v>
      </c>
      <c r="R29" s="34"/>
    </row>
    <row r="30" spans="2:18" ht="60" x14ac:dyDescent="0.3">
      <c r="B30" s="16"/>
      <c r="C30" s="187" t="s">
        <v>186</v>
      </c>
      <c r="D30" s="71">
        <f t="shared" si="13"/>
        <v>50</v>
      </c>
      <c r="E30" s="71">
        <v>50</v>
      </c>
      <c r="F30" s="71"/>
      <c r="G30" s="71">
        <f t="shared" si="14"/>
        <v>250</v>
      </c>
      <c r="H30" s="71">
        <v>250</v>
      </c>
      <c r="I30" s="71"/>
      <c r="J30" s="71">
        <f t="shared" si="15"/>
        <v>3.4909500000000002</v>
      </c>
      <c r="K30" s="115">
        <v>3.4909500000000002</v>
      </c>
      <c r="L30" s="115"/>
      <c r="M30" s="32">
        <f t="shared" si="17"/>
        <v>6.9819000000000004</v>
      </c>
      <c r="N30" s="32"/>
      <c r="O30" s="32" t="s">
        <v>210</v>
      </c>
      <c r="P30" s="23" t="s">
        <v>188</v>
      </c>
      <c r="Q30" s="187" t="s">
        <v>190</v>
      </c>
      <c r="R30" s="34"/>
    </row>
    <row r="31" spans="2:18" ht="60" x14ac:dyDescent="0.3">
      <c r="B31" s="16"/>
      <c r="C31" s="69" t="s">
        <v>364</v>
      </c>
      <c r="D31" s="71">
        <f t="shared" si="13"/>
        <v>210</v>
      </c>
      <c r="E31" s="115">
        <v>10</v>
      </c>
      <c r="F31" s="115">
        <v>200</v>
      </c>
      <c r="G31" s="71">
        <f t="shared" si="14"/>
        <v>1140.96532</v>
      </c>
      <c r="H31" s="115">
        <f>46.564+10.48447</f>
        <v>57.048470000000002</v>
      </c>
      <c r="I31" s="115">
        <f>884.712+199.20485</f>
        <v>1083.9168500000001</v>
      </c>
      <c r="J31" s="71">
        <f t="shared" si="15"/>
        <v>0</v>
      </c>
      <c r="K31" s="115"/>
      <c r="L31" s="115"/>
      <c r="M31" s="32">
        <f t="shared" si="17"/>
        <v>0</v>
      </c>
      <c r="N31" s="32">
        <v>5</v>
      </c>
      <c r="O31" s="26" t="s">
        <v>328</v>
      </c>
      <c r="P31" s="78">
        <v>28</v>
      </c>
      <c r="Q31" s="77" t="s">
        <v>231</v>
      </c>
      <c r="R31" s="34" t="s">
        <v>329</v>
      </c>
    </row>
    <row r="32" spans="2:18" ht="48" x14ac:dyDescent="0.3">
      <c r="B32" s="16"/>
      <c r="C32" s="79" t="s">
        <v>365</v>
      </c>
      <c r="D32" s="71">
        <f t="shared" si="13"/>
        <v>80.2</v>
      </c>
      <c r="E32" s="115"/>
      <c r="F32" s="115">
        <v>80.2</v>
      </c>
      <c r="G32" s="71">
        <f t="shared" si="14"/>
        <v>400.71442000000002</v>
      </c>
      <c r="H32" s="115">
        <v>400.71442000000002</v>
      </c>
      <c r="I32" s="71"/>
      <c r="J32" s="71">
        <f t="shared" si="15"/>
        <v>0</v>
      </c>
      <c r="K32" s="115"/>
      <c r="L32" s="115"/>
      <c r="M32" s="32">
        <f t="shared" si="17"/>
        <v>0</v>
      </c>
      <c r="N32" s="32">
        <v>5</v>
      </c>
      <c r="O32" s="26" t="s">
        <v>230</v>
      </c>
      <c r="P32" s="78" t="s">
        <v>235</v>
      </c>
      <c r="Q32" s="77" t="s">
        <v>229</v>
      </c>
      <c r="R32" s="34"/>
    </row>
    <row r="33" spans="2:19" ht="48" x14ac:dyDescent="0.3">
      <c r="B33" s="16"/>
      <c r="C33" s="79" t="s">
        <v>366</v>
      </c>
      <c r="D33" s="71">
        <f t="shared" si="13"/>
        <v>358.54165</v>
      </c>
      <c r="E33" s="115">
        <v>17.92765</v>
      </c>
      <c r="F33" s="117">
        <v>340.61399999999998</v>
      </c>
      <c r="G33" s="71">
        <f t="shared" si="14"/>
        <v>908.54147</v>
      </c>
      <c r="H33" s="115">
        <f>27.49982+17.92765</f>
        <v>45.42747</v>
      </c>
      <c r="I33" s="71">
        <f>340.614+522.5</f>
        <v>863.11400000000003</v>
      </c>
      <c r="J33" s="71">
        <f t="shared" si="15"/>
        <v>0</v>
      </c>
      <c r="K33" s="115"/>
      <c r="L33" s="117"/>
      <c r="M33" s="32">
        <f t="shared" si="17"/>
        <v>0</v>
      </c>
      <c r="N33" s="32">
        <v>65</v>
      </c>
      <c r="O33" s="26" t="s">
        <v>236</v>
      </c>
      <c r="P33" s="81">
        <v>130</v>
      </c>
      <c r="Q33" s="80" t="s">
        <v>61</v>
      </c>
      <c r="R33" s="34" t="s">
        <v>330</v>
      </c>
    </row>
    <row r="34" spans="2:19" x14ac:dyDescent="0.3">
      <c r="B34" s="16"/>
      <c r="C34" s="130" t="s">
        <v>333</v>
      </c>
      <c r="D34" s="71">
        <f t="shared" si="13"/>
        <v>2.0000000000000001E-4</v>
      </c>
      <c r="E34" s="115"/>
      <c r="F34" s="115">
        <v>2.0000000000000001E-4</v>
      </c>
      <c r="G34" s="71"/>
      <c r="H34" s="115"/>
      <c r="I34" s="115"/>
      <c r="J34" s="71"/>
      <c r="K34" s="117"/>
      <c r="L34" s="118"/>
      <c r="M34" s="32">
        <f t="shared" si="17"/>
        <v>0</v>
      </c>
      <c r="N34" s="32"/>
      <c r="O34" s="26"/>
      <c r="P34" s="33"/>
      <c r="Q34" s="7"/>
      <c r="R34" s="34"/>
    </row>
    <row r="35" spans="2:19" x14ac:dyDescent="0.3">
      <c r="B35" s="16"/>
      <c r="C35" s="131" t="s">
        <v>334</v>
      </c>
      <c r="D35" s="71">
        <f t="shared" si="13"/>
        <v>0.25197999999999998</v>
      </c>
      <c r="E35" s="115"/>
      <c r="F35" s="115">
        <v>0.25197999999999998</v>
      </c>
      <c r="G35" s="71"/>
      <c r="H35" s="115"/>
      <c r="I35" s="115"/>
      <c r="J35" s="71"/>
      <c r="K35" s="117"/>
      <c r="L35" s="118"/>
      <c r="M35" s="32">
        <f t="shared" si="17"/>
        <v>0</v>
      </c>
      <c r="N35" s="32"/>
      <c r="O35" s="26"/>
      <c r="P35" s="33"/>
      <c r="Q35" s="7"/>
      <c r="R35" s="34"/>
    </row>
    <row r="36" spans="2:19" x14ac:dyDescent="0.3">
      <c r="B36" s="16"/>
      <c r="C36" s="131" t="s">
        <v>335</v>
      </c>
      <c r="D36" s="71">
        <f t="shared" si="13"/>
        <v>8.0647900000000003</v>
      </c>
      <c r="E36" s="115"/>
      <c r="F36" s="115">
        <v>8.0647900000000003</v>
      </c>
      <c r="G36" s="71"/>
      <c r="H36" s="115"/>
      <c r="I36" s="115"/>
      <c r="J36" s="71"/>
      <c r="K36" s="117"/>
      <c r="L36" s="118"/>
      <c r="M36" s="32">
        <f t="shared" si="17"/>
        <v>0</v>
      </c>
      <c r="N36" s="32"/>
      <c r="O36" s="26"/>
      <c r="P36" s="33"/>
      <c r="Q36" s="7"/>
      <c r="R36" s="34"/>
    </row>
    <row r="37" spans="2:19" x14ac:dyDescent="0.3">
      <c r="B37" s="16"/>
      <c r="C37" s="131"/>
      <c r="D37" s="71"/>
      <c r="E37" s="115">
        <v>383.65113000000002</v>
      </c>
      <c r="F37" s="115"/>
      <c r="G37" s="71"/>
      <c r="H37" s="115"/>
      <c r="I37" s="115"/>
      <c r="J37" s="71"/>
      <c r="K37" s="117"/>
      <c r="L37" s="118"/>
      <c r="M37" s="32"/>
      <c r="N37" s="32"/>
      <c r="O37" s="26"/>
      <c r="P37" s="33"/>
      <c r="Q37" s="7"/>
      <c r="R37" s="34"/>
      <c r="S37" s="142"/>
    </row>
    <row r="38" spans="2:19" x14ac:dyDescent="0.3">
      <c r="B38" s="16"/>
      <c r="C38" s="26" t="s">
        <v>20</v>
      </c>
      <c r="D38" s="71">
        <f t="shared" ref="D38" si="18">E38+F38</f>
        <v>5522.7479400000002</v>
      </c>
      <c r="E38" s="71">
        <f>SUM(E15:E37)</f>
        <v>3234.2309700000005</v>
      </c>
      <c r="F38" s="71">
        <f>SUM(F15:F37)</f>
        <v>2288.5169699999997</v>
      </c>
      <c r="G38" s="71">
        <f t="shared" si="14"/>
        <v>15004.43505</v>
      </c>
      <c r="H38" s="71">
        <f>SUM(H15:H34)</f>
        <v>5483.8714799999998</v>
      </c>
      <c r="I38" s="71">
        <f>SUM(I15:I34)</f>
        <v>9520.5635700000003</v>
      </c>
      <c r="J38" s="71">
        <f t="shared" si="15"/>
        <v>1786.5159000000003</v>
      </c>
      <c r="K38" s="71">
        <f>SUM(K15:K34)</f>
        <v>1380.2952700000003</v>
      </c>
      <c r="L38" s="71">
        <f>SUM(L15:L34)</f>
        <v>406.22063000000003</v>
      </c>
      <c r="M38" s="32">
        <f t="shared" si="17"/>
        <v>32.348314994799495</v>
      </c>
      <c r="N38" s="32"/>
      <c r="O38" s="16"/>
      <c r="P38" s="33"/>
      <c r="Q38" s="3"/>
      <c r="R38" s="34"/>
    </row>
    <row r="39" spans="2:19" ht="29.4" customHeight="1" x14ac:dyDescent="0.3">
      <c r="B39" s="36" t="s">
        <v>23</v>
      </c>
      <c r="C39" s="11" t="s">
        <v>24</v>
      </c>
      <c r="D39" s="71"/>
      <c r="E39" s="71"/>
      <c r="F39" s="71"/>
      <c r="G39" s="71"/>
      <c r="H39" s="71"/>
      <c r="I39" s="71"/>
      <c r="J39" s="71"/>
      <c r="K39" s="71"/>
      <c r="L39" s="71"/>
      <c r="M39" s="32"/>
      <c r="N39" s="32"/>
      <c r="O39" s="16"/>
      <c r="P39" s="33"/>
      <c r="Q39" s="3"/>
      <c r="R39" s="34"/>
    </row>
    <row r="40" spans="2:19" ht="72" x14ac:dyDescent="0.3">
      <c r="B40" s="16"/>
      <c r="C40" s="24" t="s">
        <v>66</v>
      </c>
      <c r="D40" s="71">
        <f t="shared" ref="D40:D113" si="19">E40+F40</f>
        <v>3.2303999999999999</v>
      </c>
      <c r="E40" s="72">
        <v>3.2303999999999999</v>
      </c>
      <c r="F40" s="71"/>
      <c r="G40" s="71">
        <f t="shared" si="7"/>
        <v>12.9216</v>
      </c>
      <c r="H40" s="72">
        <v>12.9216</v>
      </c>
      <c r="I40" s="71"/>
      <c r="J40" s="71">
        <f t="shared" si="8"/>
        <v>2.1536</v>
      </c>
      <c r="K40" s="71">
        <f>1.0768+1.0768</f>
        <v>2.1536</v>
      </c>
      <c r="L40" s="71"/>
      <c r="M40" s="32">
        <f t="shared" ref="M40:M79" si="20">J40/D40%</f>
        <v>66.666666666666671</v>
      </c>
      <c r="N40" s="32"/>
      <c r="O40" s="18" t="s">
        <v>67</v>
      </c>
      <c r="P40" s="19" t="s">
        <v>68</v>
      </c>
      <c r="Q40" s="25" t="s">
        <v>69</v>
      </c>
      <c r="R40" s="34"/>
    </row>
    <row r="41" spans="2:19" x14ac:dyDescent="0.3">
      <c r="B41" s="16"/>
      <c r="C41" s="8"/>
      <c r="D41" s="71">
        <f t="shared" si="19"/>
        <v>6.9599999999999995E-2</v>
      </c>
      <c r="E41" s="71">
        <v>6.9599999999999995E-2</v>
      </c>
      <c r="F41" s="71"/>
      <c r="G41" s="71">
        <f t="shared" si="7"/>
        <v>0</v>
      </c>
      <c r="H41" s="71"/>
      <c r="I41" s="71"/>
      <c r="J41" s="71">
        <f t="shared" si="8"/>
        <v>0</v>
      </c>
      <c r="K41" s="71"/>
      <c r="L41" s="71"/>
      <c r="M41" s="32">
        <f t="shared" si="20"/>
        <v>0</v>
      </c>
      <c r="N41" s="32"/>
      <c r="O41" s="16"/>
      <c r="P41" s="33"/>
      <c r="Q41" s="8"/>
      <c r="R41" s="34"/>
    </row>
    <row r="42" spans="2:19" x14ac:dyDescent="0.3">
      <c r="B42" s="16"/>
      <c r="C42" s="2" t="s">
        <v>20</v>
      </c>
      <c r="D42" s="71">
        <f t="shared" si="19"/>
        <v>3.3</v>
      </c>
      <c r="E42" s="71">
        <f>SUM(E40:E41)</f>
        <v>3.3</v>
      </c>
      <c r="F42" s="71">
        <f>SUM(F40:F41)</f>
        <v>0</v>
      </c>
      <c r="G42" s="71">
        <f t="shared" si="7"/>
        <v>12.9216</v>
      </c>
      <c r="H42" s="71">
        <f>SUM(H40:H41)</f>
        <v>12.9216</v>
      </c>
      <c r="I42" s="71">
        <f>SUM(I40:I41)</f>
        <v>0</v>
      </c>
      <c r="J42" s="71">
        <f t="shared" si="8"/>
        <v>2.1536</v>
      </c>
      <c r="K42" s="71">
        <f>SUM(K40:K41)</f>
        <v>2.1536</v>
      </c>
      <c r="L42" s="71">
        <f>SUM(L40:L41)</f>
        <v>0</v>
      </c>
      <c r="M42" s="32">
        <f t="shared" si="20"/>
        <v>65.260606060606051</v>
      </c>
      <c r="N42" s="32"/>
      <c r="O42" s="16"/>
      <c r="P42" s="33"/>
      <c r="Q42" s="2"/>
      <c r="R42" s="34"/>
    </row>
    <row r="43" spans="2:19" ht="36" x14ac:dyDescent="0.3">
      <c r="B43" s="36" t="s">
        <v>25</v>
      </c>
      <c r="C43" s="30" t="s">
        <v>26</v>
      </c>
      <c r="D43" s="71"/>
      <c r="E43" s="112"/>
      <c r="F43" s="112"/>
      <c r="G43" s="71"/>
      <c r="H43" s="112"/>
      <c r="I43" s="112"/>
      <c r="J43" s="71"/>
      <c r="K43" s="112"/>
      <c r="L43" s="112"/>
      <c r="M43" s="32"/>
      <c r="N43" s="32"/>
      <c r="O43" s="5"/>
      <c r="P43" s="35"/>
      <c r="Q43" s="5"/>
      <c r="R43" s="34"/>
    </row>
    <row r="44" spans="2:19" ht="108" x14ac:dyDescent="0.3">
      <c r="B44" s="16"/>
      <c r="C44" s="187" t="s">
        <v>70</v>
      </c>
      <c r="D44" s="71">
        <f>E44+F44</f>
        <v>174</v>
      </c>
      <c r="E44" s="115">
        <v>174</v>
      </c>
      <c r="F44" s="115"/>
      <c r="G44" s="71">
        <f>H44+I44</f>
        <v>0</v>
      </c>
      <c r="H44" s="114"/>
      <c r="I44" s="115"/>
      <c r="J44" s="71">
        <f>K44+L44</f>
        <v>173.85525999999999</v>
      </c>
      <c r="K44" s="115">
        <f>52.15807+62.20305+59.49414</f>
        <v>173.85525999999999</v>
      </c>
      <c r="L44" s="115"/>
      <c r="M44" s="32">
        <f>J44/D44%</f>
        <v>99.916816091954018</v>
      </c>
      <c r="N44" s="32"/>
      <c r="O44" s="15"/>
      <c r="P44" s="187" t="s">
        <v>71</v>
      </c>
      <c r="Q44" s="187" t="s">
        <v>75</v>
      </c>
      <c r="R44" s="34"/>
    </row>
    <row r="45" spans="2:19" ht="108" x14ac:dyDescent="0.3">
      <c r="B45" s="16"/>
      <c r="C45" s="187" t="s">
        <v>367</v>
      </c>
      <c r="D45" s="71">
        <f t="shared" si="19"/>
        <v>11.90859</v>
      </c>
      <c r="E45" s="115">
        <f>4.15729+3.56116+4.19014</f>
        <v>11.90859</v>
      </c>
      <c r="F45" s="115"/>
      <c r="G45" s="71">
        <f t="shared" si="7"/>
        <v>0</v>
      </c>
      <c r="H45" s="114"/>
      <c r="I45" s="115"/>
      <c r="J45" s="71">
        <f t="shared" si="8"/>
        <v>11.90859</v>
      </c>
      <c r="K45" s="115">
        <f>4.15729+3.56116+4.19014</f>
        <v>11.90859</v>
      </c>
      <c r="L45" s="115"/>
      <c r="M45" s="32">
        <f>J45/D45%</f>
        <v>100</v>
      </c>
      <c r="N45" s="143"/>
      <c r="O45" s="143"/>
      <c r="P45" s="187" t="s">
        <v>72</v>
      </c>
      <c r="Q45" s="187" t="s">
        <v>74</v>
      </c>
      <c r="R45" s="143"/>
    </row>
    <row r="46" spans="2:19" ht="120" x14ac:dyDescent="0.3">
      <c r="B46" s="16"/>
      <c r="C46" s="187" t="s">
        <v>368</v>
      </c>
      <c r="D46" s="71">
        <f t="shared" si="19"/>
        <v>0.4</v>
      </c>
      <c r="E46" s="115">
        <v>0.4</v>
      </c>
      <c r="F46" s="115"/>
      <c r="G46" s="71">
        <f t="shared" ref="G46" si="21">H46+I46</f>
        <v>0</v>
      </c>
      <c r="H46" s="114"/>
      <c r="I46" s="115"/>
      <c r="J46" s="71">
        <f t="shared" ref="J46" si="22">K46+L46</f>
        <v>0.2</v>
      </c>
      <c r="K46" s="115">
        <v>0.2</v>
      </c>
      <c r="L46" s="115"/>
      <c r="M46" s="32">
        <f>J46/D46%</f>
        <v>50</v>
      </c>
      <c r="N46" s="3"/>
      <c r="O46" s="3"/>
      <c r="P46" s="187" t="s">
        <v>158</v>
      </c>
      <c r="Q46" s="187" t="s">
        <v>74</v>
      </c>
      <c r="R46" s="3"/>
    </row>
    <row r="47" spans="2:19" ht="93" x14ac:dyDescent="0.3">
      <c r="B47" s="16"/>
      <c r="C47" s="188" t="s">
        <v>331</v>
      </c>
      <c r="D47" s="71">
        <f t="shared" si="19"/>
        <v>66.124790000000004</v>
      </c>
      <c r="E47" s="114">
        <v>66.124790000000004</v>
      </c>
      <c r="F47" s="114"/>
      <c r="G47" s="71">
        <f t="shared" si="7"/>
        <v>66.124790000000004</v>
      </c>
      <c r="H47" s="114">
        <v>66.124790000000004</v>
      </c>
      <c r="I47" s="115"/>
      <c r="J47" s="71">
        <f t="shared" si="8"/>
        <v>66.124790000000004</v>
      </c>
      <c r="K47" s="115">
        <v>66.124790000000004</v>
      </c>
      <c r="L47" s="115"/>
      <c r="M47" s="32">
        <f t="shared" si="20"/>
        <v>100</v>
      </c>
      <c r="N47" s="3"/>
      <c r="O47" s="26" t="s">
        <v>150</v>
      </c>
      <c r="P47" s="23">
        <v>155</v>
      </c>
      <c r="Q47" s="4" t="s">
        <v>76</v>
      </c>
      <c r="R47" s="34"/>
    </row>
    <row r="48" spans="2:19" ht="60" x14ac:dyDescent="0.3">
      <c r="B48" s="16"/>
      <c r="C48" s="187" t="s">
        <v>77</v>
      </c>
      <c r="D48" s="71">
        <f t="shared" si="19"/>
        <v>2.9049999999999998</v>
      </c>
      <c r="E48" s="115">
        <v>2.9049999999999998</v>
      </c>
      <c r="F48" s="115"/>
      <c r="G48" s="71">
        <f t="shared" si="7"/>
        <v>2.9049999999999998</v>
      </c>
      <c r="H48" s="115">
        <v>2.9049999999999998</v>
      </c>
      <c r="I48" s="115"/>
      <c r="J48" s="71">
        <f t="shared" si="8"/>
        <v>2.9049999999999998</v>
      </c>
      <c r="K48" s="115">
        <v>2.9049999999999998</v>
      </c>
      <c r="L48" s="115"/>
      <c r="M48" s="32">
        <f t="shared" si="20"/>
        <v>100</v>
      </c>
      <c r="N48" s="32"/>
      <c r="O48" s="156" t="s">
        <v>211</v>
      </c>
      <c r="P48" s="153" t="s">
        <v>81</v>
      </c>
      <c r="Q48" s="187" t="s">
        <v>80</v>
      </c>
      <c r="R48" s="34"/>
    </row>
    <row r="49" spans="2:18" ht="48" x14ac:dyDescent="0.3">
      <c r="B49" s="16"/>
      <c r="C49" s="187" t="s">
        <v>78</v>
      </c>
      <c r="D49" s="71">
        <f t="shared" si="19"/>
        <v>1.4</v>
      </c>
      <c r="E49" s="71">
        <v>1.4</v>
      </c>
      <c r="F49" s="71"/>
      <c r="G49" s="71">
        <f t="shared" si="7"/>
        <v>1.4</v>
      </c>
      <c r="H49" s="71">
        <v>1.4</v>
      </c>
      <c r="I49" s="119"/>
      <c r="J49" s="71">
        <f t="shared" si="8"/>
        <v>1.4</v>
      </c>
      <c r="K49" s="71">
        <v>1.4</v>
      </c>
      <c r="L49" s="71"/>
      <c r="M49" s="32">
        <f t="shared" si="20"/>
        <v>100</v>
      </c>
      <c r="N49" s="32"/>
      <c r="O49" s="157"/>
      <c r="P49" s="154"/>
      <c r="Q49" s="187" t="s">
        <v>80</v>
      </c>
      <c r="R49" s="34"/>
    </row>
    <row r="50" spans="2:18" ht="48" x14ac:dyDescent="0.3">
      <c r="B50" s="16"/>
      <c r="C50" s="187" t="s">
        <v>79</v>
      </c>
      <c r="D50" s="71">
        <f t="shared" si="19"/>
        <v>1.6</v>
      </c>
      <c r="E50" s="71">
        <v>1.6</v>
      </c>
      <c r="F50" s="71"/>
      <c r="G50" s="71">
        <f t="shared" si="7"/>
        <v>1.6</v>
      </c>
      <c r="H50" s="71">
        <v>1.6</v>
      </c>
      <c r="I50" s="115"/>
      <c r="J50" s="71">
        <f t="shared" si="8"/>
        <v>1.6</v>
      </c>
      <c r="K50" s="71">
        <v>1.6</v>
      </c>
      <c r="L50" s="71"/>
      <c r="M50" s="32">
        <f t="shared" si="20"/>
        <v>100</v>
      </c>
      <c r="N50" s="32"/>
      <c r="O50" s="158"/>
      <c r="P50" s="155"/>
      <c r="Q50" s="187" t="s">
        <v>80</v>
      </c>
      <c r="R50" s="34"/>
    </row>
    <row r="51" spans="2:18" ht="60" x14ac:dyDescent="0.3">
      <c r="B51" s="16"/>
      <c r="C51" s="84" t="s">
        <v>369</v>
      </c>
      <c r="D51" s="71">
        <f t="shared" si="19"/>
        <v>6.1</v>
      </c>
      <c r="E51" s="115">
        <v>6.1</v>
      </c>
      <c r="F51" s="115"/>
      <c r="G51" s="71">
        <f t="shared" si="7"/>
        <v>50</v>
      </c>
      <c r="H51" s="115">
        <v>50</v>
      </c>
      <c r="I51" s="115"/>
      <c r="J51" s="71">
        <f t="shared" si="8"/>
        <v>0</v>
      </c>
      <c r="K51" s="71"/>
      <c r="L51" s="71"/>
      <c r="M51" s="32">
        <f t="shared" si="20"/>
        <v>0</v>
      </c>
      <c r="N51" s="189">
        <v>25</v>
      </c>
      <c r="O51" s="190" t="s">
        <v>245</v>
      </c>
      <c r="P51" s="189">
        <v>32</v>
      </c>
      <c r="Q51" s="190" t="s">
        <v>246</v>
      </c>
      <c r="R51" s="189"/>
    </row>
    <row r="52" spans="2:18" ht="120" x14ac:dyDescent="0.3">
      <c r="B52" s="16"/>
      <c r="C52" s="73" t="s">
        <v>370</v>
      </c>
      <c r="D52" s="71">
        <f t="shared" ref="D52:D55" si="23">E52+F52</f>
        <v>29.005929999999999</v>
      </c>
      <c r="E52" s="115">
        <v>29.005929999999999</v>
      </c>
      <c r="F52" s="115"/>
      <c r="G52" s="71">
        <f t="shared" ref="G52:G55" si="24">H52+I52</f>
        <v>29.005929999999999</v>
      </c>
      <c r="H52" s="115">
        <v>29.005929999999999</v>
      </c>
      <c r="I52" s="115"/>
      <c r="J52" s="71">
        <f t="shared" ref="J52:J55" si="25">K52+L52</f>
        <v>0</v>
      </c>
      <c r="K52" s="71"/>
      <c r="L52" s="71"/>
      <c r="M52" s="32">
        <f t="shared" si="20"/>
        <v>0</v>
      </c>
      <c r="N52" s="190"/>
      <c r="O52" s="190" t="s">
        <v>139</v>
      </c>
      <c r="P52" s="189" t="s">
        <v>64</v>
      </c>
      <c r="Q52" s="189" t="s">
        <v>108</v>
      </c>
      <c r="R52" s="189"/>
    </row>
    <row r="53" spans="2:18" ht="108" x14ac:dyDescent="0.3">
      <c r="B53" s="16"/>
      <c r="C53" s="73" t="s">
        <v>371</v>
      </c>
      <c r="D53" s="71">
        <f t="shared" si="23"/>
        <v>49.238720000000001</v>
      </c>
      <c r="E53" s="115">
        <v>49.238720000000001</v>
      </c>
      <c r="F53" s="115"/>
      <c r="G53" s="71">
        <f t="shared" si="24"/>
        <v>49.238720000000001</v>
      </c>
      <c r="H53" s="115">
        <v>49.238720000000001</v>
      </c>
      <c r="I53" s="115"/>
      <c r="J53" s="71">
        <f t="shared" si="25"/>
        <v>0</v>
      </c>
      <c r="K53" s="71"/>
      <c r="L53" s="71"/>
      <c r="M53" s="32">
        <f t="shared" si="20"/>
        <v>0</v>
      </c>
      <c r="N53" s="32"/>
      <c r="O53" s="2" t="s">
        <v>227</v>
      </c>
      <c r="P53" s="66" t="s">
        <v>187</v>
      </c>
      <c r="Q53" s="2" t="s">
        <v>189</v>
      </c>
      <c r="R53" s="35"/>
    </row>
    <row r="54" spans="2:18" ht="72" x14ac:dyDescent="0.3">
      <c r="B54" s="16"/>
      <c r="C54" s="85" t="s">
        <v>248</v>
      </c>
      <c r="D54" s="71">
        <f t="shared" si="23"/>
        <v>10</v>
      </c>
      <c r="E54" s="115">
        <v>10</v>
      </c>
      <c r="F54" s="115"/>
      <c r="G54" s="71">
        <f t="shared" si="24"/>
        <v>50</v>
      </c>
      <c r="H54" s="115">
        <v>50</v>
      </c>
      <c r="I54" s="115"/>
      <c r="J54" s="71">
        <f t="shared" si="25"/>
        <v>0</v>
      </c>
      <c r="K54" s="71"/>
      <c r="L54" s="71"/>
      <c r="M54" s="32">
        <f t="shared" si="20"/>
        <v>0</v>
      </c>
      <c r="N54" s="144"/>
      <c r="O54" s="149" t="s">
        <v>249</v>
      </c>
      <c r="P54" s="86" t="s">
        <v>188</v>
      </c>
      <c r="Q54" s="77" t="s">
        <v>190</v>
      </c>
      <c r="R54" s="147"/>
    </row>
    <row r="55" spans="2:18" ht="48" x14ac:dyDescent="0.3">
      <c r="B55" s="16"/>
      <c r="C55" s="17" t="s">
        <v>185</v>
      </c>
      <c r="D55" s="71">
        <f t="shared" si="23"/>
        <v>2.4099999999999998E-3</v>
      </c>
      <c r="E55" s="115">
        <v>2.4099999999999998E-3</v>
      </c>
      <c r="F55" s="115"/>
      <c r="G55" s="71">
        <f t="shared" si="24"/>
        <v>2.4099999999999998E-3</v>
      </c>
      <c r="H55" s="115">
        <v>2.4099999999999998E-3</v>
      </c>
      <c r="I55" s="115"/>
      <c r="J55" s="71">
        <f t="shared" si="25"/>
        <v>0</v>
      </c>
      <c r="K55" s="71"/>
      <c r="L55" s="71"/>
      <c r="M55" s="32">
        <f t="shared" si="20"/>
        <v>0</v>
      </c>
      <c r="N55" s="144"/>
      <c r="O55" s="21" t="s">
        <v>228</v>
      </c>
      <c r="P55" s="23">
        <v>17</v>
      </c>
      <c r="Q55" s="83" t="s">
        <v>190</v>
      </c>
      <c r="R55" s="147"/>
    </row>
    <row r="56" spans="2:18" ht="48" x14ac:dyDescent="0.3">
      <c r="B56" s="16"/>
      <c r="C56" s="85" t="s">
        <v>250</v>
      </c>
      <c r="D56" s="71">
        <f t="shared" ref="D56:D58" si="26">E56+F56</f>
        <v>20.920179999999998</v>
      </c>
      <c r="E56" s="115">
        <v>20.920179999999998</v>
      </c>
      <c r="F56" s="115"/>
      <c r="G56" s="71">
        <f t="shared" ref="G56:G58" si="27">H56+I56</f>
        <v>20.920179999999998</v>
      </c>
      <c r="H56" s="115">
        <v>20.920179999999998</v>
      </c>
      <c r="I56" s="115"/>
      <c r="J56" s="71">
        <f t="shared" ref="J56:J58" si="28">K56+L56</f>
        <v>0</v>
      </c>
      <c r="K56" s="71"/>
      <c r="L56" s="71"/>
      <c r="M56" s="32">
        <f t="shared" si="20"/>
        <v>0</v>
      </c>
      <c r="N56" s="144">
        <v>100</v>
      </c>
      <c r="O56" s="149" t="s">
        <v>251</v>
      </c>
      <c r="P56" s="86" t="s">
        <v>252</v>
      </c>
      <c r="Q56" s="149" t="s">
        <v>253</v>
      </c>
      <c r="R56" s="147"/>
    </row>
    <row r="57" spans="2:18" ht="48" x14ac:dyDescent="0.3">
      <c r="B57" s="16"/>
      <c r="C57" s="79" t="s">
        <v>372</v>
      </c>
      <c r="D57" s="71">
        <f t="shared" si="26"/>
        <v>24.44585</v>
      </c>
      <c r="E57" s="115">
        <v>24.44585</v>
      </c>
      <c r="F57" s="115"/>
      <c r="G57" s="71">
        <f t="shared" si="27"/>
        <v>24.44585</v>
      </c>
      <c r="H57" s="115">
        <v>24.44585</v>
      </c>
      <c r="I57" s="115"/>
      <c r="J57" s="71">
        <f t="shared" si="28"/>
        <v>0</v>
      </c>
      <c r="K57" s="71"/>
      <c r="L57" s="71"/>
      <c r="M57" s="32">
        <f t="shared" si="20"/>
        <v>0</v>
      </c>
      <c r="N57" s="144">
        <v>100</v>
      </c>
      <c r="O57" s="149" t="s">
        <v>254</v>
      </c>
      <c r="P57" s="87">
        <v>38</v>
      </c>
      <c r="Q57" s="149" t="s">
        <v>253</v>
      </c>
      <c r="R57" s="147"/>
    </row>
    <row r="58" spans="2:18" ht="84" x14ac:dyDescent="0.3">
      <c r="B58" s="16"/>
      <c r="C58" s="85" t="s">
        <v>255</v>
      </c>
      <c r="D58" s="71">
        <f t="shared" si="26"/>
        <v>36.9</v>
      </c>
      <c r="E58" s="115">
        <v>36.9</v>
      </c>
      <c r="F58" s="115"/>
      <c r="G58" s="71">
        <f t="shared" si="27"/>
        <v>166.9</v>
      </c>
      <c r="H58" s="115">
        <v>166.9</v>
      </c>
      <c r="I58" s="115"/>
      <c r="J58" s="71">
        <f t="shared" si="28"/>
        <v>0</v>
      </c>
      <c r="K58" s="71"/>
      <c r="L58" s="71"/>
      <c r="M58" s="32">
        <f t="shared" si="20"/>
        <v>0</v>
      </c>
      <c r="N58" s="144"/>
      <c r="O58" s="149" t="s">
        <v>257</v>
      </c>
      <c r="P58" s="87">
        <v>30</v>
      </c>
      <c r="Q58" s="77" t="s">
        <v>256</v>
      </c>
      <c r="R58" s="147"/>
    </row>
    <row r="59" spans="2:18" ht="48" x14ac:dyDescent="0.3">
      <c r="B59" s="16"/>
      <c r="C59" s="69" t="s">
        <v>373</v>
      </c>
      <c r="D59" s="71">
        <f t="shared" si="19"/>
        <v>64.8</v>
      </c>
      <c r="E59" s="115"/>
      <c r="F59" s="120">
        <v>64.8</v>
      </c>
      <c r="G59" s="71">
        <f t="shared" si="7"/>
        <v>844.99604999999997</v>
      </c>
      <c r="H59" s="115">
        <v>355.99684000000002</v>
      </c>
      <c r="I59" s="120">
        <v>488.99921000000001</v>
      </c>
      <c r="J59" s="71">
        <f t="shared" si="8"/>
        <v>64.8</v>
      </c>
      <c r="K59" s="115"/>
      <c r="L59" s="120">
        <v>64.8</v>
      </c>
      <c r="M59" s="32">
        <f t="shared" si="20"/>
        <v>99.999999999999986</v>
      </c>
      <c r="N59" s="32"/>
      <c r="O59" s="26" t="s">
        <v>200</v>
      </c>
      <c r="P59" s="66" t="s">
        <v>201</v>
      </c>
      <c r="Q59" s="4" t="s">
        <v>202</v>
      </c>
      <c r="R59" s="5"/>
    </row>
    <row r="60" spans="2:18" ht="48" x14ac:dyDescent="0.3">
      <c r="B60" s="16"/>
      <c r="C60" s="17" t="s">
        <v>247</v>
      </c>
      <c r="D60" s="71">
        <f t="shared" si="19"/>
        <v>187.09641999999999</v>
      </c>
      <c r="E60" s="115">
        <v>10.082179999999999</v>
      </c>
      <c r="F60" s="115">
        <v>177.01424</v>
      </c>
      <c r="G60" s="71">
        <f t="shared" si="7"/>
        <v>569.98091999999997</v>
      </c>
      <c r="H60" s="115">
        <f>29.65062</f>
        <v>29.65062</v>
      </c>
      <c r="I60" s="115">
        <f>247.2053+293.125</f>
        <v>540.33029999999997</v>
      </c>
      <c r="J60" s="71">
        <f t="shared" si="8"/>
        <v>0</v>
      </c>
      <c r="K60" s="115"/>
      <c r="L60" s="115"/>
      <c r="M60" s="32">
        <f t="shared" si="20"/>
        <v>0</v>
      </c>
      <c r="N60" s="32">
        <v>100</v>
      </c>
      <c r="O60" s="15" t="s">
        <v>307</v>
      </c>
      <c r="P60" s="129">
        <v>98</v>
      </c>
      <c r="Q60" s="2" t="s">
        <v>306</v>
      </c>
      <c r="R60" s="34" t="s">
        <v>332</v>
      </c>
    </row>
    <row r="61" spans="2:18" x14ac:dyDescent="0.3">
      <c r="B61" s="16"/>
      <c r="C61" s="131" t="s">
        <v>334</v>
      </c>
      <c r="D61" s="71"/>
      <c r="E61" s="115"/>
      <c r="F61" s="115">
        <v>1.6000000000000001E-3</v>
      </c>
      <c r="G61" s="71"/>
      <c r="H61" s="115"/>
      <c r="I61" s="115"/>
      <c r="J61" s="71"/>
      <c r="K61" s="115"/>
      <c r="L61" s="115"/>
      <c r="M61" s="32"/>
      <c r="N61" s="32"/>
      <c r="O61" s="15"/>
      <c r="P61" s="15"/>
      <c r="Q61" s="2"/>
      <c r="R61" s="34"/>
    </row>
    <row r="62" spans="2:18" x14ac:dyDescent="0.3">
      <c r="B62" s="16"/>
      <c r="C62" s="130" t="s">
        <v>340</v>
      </c>
      <c r="D62" s="71"/>
      <c r="E62" s="114"/>
      <c r="F62" s="114">
        <v>9.3999999999999997E-4</v>
      </c>
      <c r="G62" s="71"/>
      <c r="H62" s="114"/>
      <c r="I62" s="115"/>
      <c r="J62" s="71"/>
      <c r="K62" s="115"/>
      <c r="L62" s="115"/>
      <c r="M62" s="32"/>
      <c r="N62" s="32"/>
      <c r="O62" s="26"/>
      <c r="P62" s="37"/>
      <c r="Q62" s="7"/>
      <c r="R62" s="34"/>
    </row>
    <row r="63" spans="2:18" x14ac:dyDescent="0.3">
      <c r="B63" s="16"/>
      <c r="C63" s="131" t="s">
        <v>336</v>
      </c>
      <c r="D63" s="71"/>
      <c r="E63" s="114"/>
      <c r="F63" s="132">
        <v>2.7E-4</v>
      </c>
      <c r="G63" s="71"/>
      <c r="H63" s="114"/>
      <c r="I63" s="115"/>
      <c r="J63" s="71"/>
      <c r="K63" s="115"/>
      <c r="L63" s="115"/>
      <c r="M63" s="32"/>
      <c r="N63" s="32"/>
      <c r="O63" s="26"/>
      <c r="P63" s="37"/>
      <c r="Q63" s="7"/>
      <c r="R63" s="34"/>
    </row>
    <row r="64" spans="2:18" x14ac:dyDescent="0.3">
      <c r="B64" s="16"/>
      <c r="C64" s="131" t="s">
        <v>337</v>
      </c>
      <c r="D64" s="71"/>
      <c r="E64" s="114"/>
      <c r="F64" s="132">
        <v>0.78917000000000004</v>
      </c>
      <c r="G64" s="71"/>
      <c r="H64" s="114"/>
      <c r="I64" s="115"/>
      <c r="J64" s="71"/>
      <c r="K64" s="115"/>
      <c r="L64" s="115"/>
      <c r="M64" s="32"/>
      <c r="N64" s="32"/>
      <c r="O64" s="26"/>
      <c r="P64" s="37"/>
      <c r="Q64" s="7"/>
      <c r="R64" s="34"/>
    </row>
    <row r="65" spans="2:19" x14ac:dyDescent="0.3">
      <c r="B65" s="16"/>
      <c r="C65" s="131" t="s">
        <v>338</v>
      </c>
      <c r="D65" s="71"/>
      <c r="E65" s="114"/>
      <c r="F65" s="114">
        <v>3.8999999999999999E-4</v>
      </c>
      <c r="G65" s="71"/>
      <c r="H65" s="114"/>
      <c r="I65" s="115"/>
      <c r="J65" s="71"/>
      <c r="K65" s="115"/>
      <c r="L65" s="115"/>
      <c r="M65" s="32"/>
      <c r="N65" s="32"/>
      <c r="O65" s="26"/>
      <c r="P65" s="37"/>
      <c r="Q65" s="7"/>
      <c r="R65" s="34"/>
    </row>
    <row r="66" spans="2:19" x14ac:dyDescent="0.3">
      <c r="B66" s="16"/>
      <c r="C66" s="131" t="s">
        <v>339</v>
      </c>
      <c r="D66" s="71"/>
      <c r="E66" s="114"/>
      <c r="F66" s="114">
        <v>0.48773</v>
      </c>
      <c r="G66" s="71"/>
      <c r="H66" s="114"/>
      <c r="I66" s="115"/>
      <c r="J66" s="71"/>
      <c r="K66" s="115"/>
      <c r="L66" s="115"/>
      <c r="M66" s="32"/>
      <c r="N66" s="32"/>
      <c r="O66" s="26"/>
      <c r="P66" s="37"/>
      <c r="Q66" s="7"/>
      <c r="R66" s="34"/>
    </row>
    <row r="67" spans="2:19" x14ac:dyDescent="0.3">
      <c r="B67" s="16"/>
      <c r="C67" s="42"/>
      <c r="D67" s="71"/>
      <c r="E67" s="114">
        <v>5.5923499999999997</v>
      </c>
      <c r="F67" s="114"/>
      <c r="G67" s="71"/>
      <c r="H67" s="114"/>
      <c r="I67" s="115"/>
      <c r="J67" s="71"/>
      <c r="K67" s="115"/>
      <c r="L67" s="115"/>
      <c r="M67" s="32"/>
      <c r="N67" s="32"/>
      <c r="O67" s="26"/>
      <c r="P67" s="37"/>
      <c r="Q67" s="7"/>
      <c r="R67" s="34"/>
    </row>
    <row r="68" spans="2:19" x14ac:dyDescent="0.3">
      <c r="B68" s="36"/>
      <c r="C68" s="30" t="s">
        <v>20</v>
      </c>
      <c r="D68" s="70">
        <f t="shared" si="19"/>
        <v>693.72034000000008</v>
      </c>
      <c r="E68" s="126">
        <f>SUM(E44:E67)</f>
        <v>450.62600000000003</v>
      </c>
      <c r="F68" s="126">
        <f>SUM(F44:F66)</f>
        <v>243.09434000000002</v>
      </c>
      <c r="G68" s="70">
        <f t="shared" si="7"/>
        <v>1877.5198500000001</v>
      </c>
      <c r="H68" s="126">
        <f>SUM(H44:H62)</f>
        <v>848.19033999999999</v>
      </c>
      <c r="I68" s="126">
        <f>SUM(I44:I62)</f>
        <v>1029.32951</v>
      </c>
      <c r="J68" s="70">
        <f t="shared" si="8"/>
        <v>322.79364000000004</v>
      </c>
      <c r="K68" s="126">
        <f>SUM(K44:K62)</f>
        <v>257.99364000000003</v>
      </c>
      <c r="L68" s="126">
        <f>SUM(L44:L62)</f>
        <v>64.8</v>
      </c>
      <c r="M68" s="56">
        <f t="shared" si="20"/>
        <v>46.53080231149054</v>
      </c>
      <c r="N68" s="32"/>
      <c r="O68" s="16"/>
      <c r="P68" s="33"/>
      <c r="Q68" s="3"/>
      <c r="R68" s="34"/>
    </row>
    <row r="69" spans="2:19" ht="36" x14ac:dyDescent="0.3">
      <c r="B69" s="36" t="s">
        <v>27</v>
      </c>
      <c r="C69" s="11" t="s">
        <v>28</v>
      </c>
      <c r="D69" s="71"/>
      <c r="E69" s="112"/>
      <c r="F69" s="112"/>
      <c r="G69" s="71"/>
      <c r="H69" s="71"/>
      <c r="I69" s="113"/>
      <c r="J69" s="71"/>
      <c r="K69" s="71"/>
      <c r="L69" s="71"/>
      <c r="M69" s="32"/>
      <c r="N69" s="32"/>
      <c r="O69" s="5"/>
      <c r="P69" s="35"/>
      <c r="Q69" s="5"/>
      <c r="R69" s="34"/>
    </row>
    <row r="70" spans="2:19" ht="108" x14ac:dyDescent="0.3">
      <c r="B70" s="16"/>
      <c r="C70" s="187" t="s">
        <v>82</v>
      </c>
      <c r="D70" s="71">
        <f t="shared" si="19"/>
        <v>326</v>
      </c>
      <c r="E70" s="71">
        <v>326</v>
      </c>
      <c r="F70" s="115"/>
      <c r="G70" s="71">
        <f t="shared" si="7"/>
        <v>1116</v>
      </c>
      <c r="H70" s="71">
        <v>1116</v>
      </c>
      <c r="I70" s="115"/>
      <c r="J70" s="71">
        <f t="shared" si="8"/>
        <v>325.36469</v>
      </c>
      <c r="K70" s="71">
        <f>113.96246+112.19717+99.20506</f>
        <v>325.36469</v>
      </c>
      <c r="L70" s="115"/>
      <c r="M70" s="32">
        <f t="shared" si="20"/>
        <v>99.805119631901846</v>
      </c>
      <c r="N70" s="32"/>
      <c r="O70" s="26"/>
      <c r="P70" s="187" t="s">
        <v>71</v>
      </c>
      <c r="Q70" s="187" t="s">
        <v>73</v>
      </c>
      <c r="R70" s="34"/>
    </row>
    <row r="71" spans="2:19" ht="48" x14ac:dyDescent="0.3">
      <c r="B71" s="16"/>
      <c r="C71" s="187" t="s">
        <v>83</v>
      </c>
      <c r="D71" s="71">
        <f t="shared" si="19"/>
        <v>150</v>
      </c>
      <c r="E71" s="71">
        <v>150</v>
      </c>
      <c r="F71" s="115"/>
      <c r="G71" s="71">
        <f t="shared" si="7"/>
        <v>600</v>
      </c>
      <c r="H71" s="71">
        <v>600</v>
      </c>
      <c r="I71" s="115"/>
      <c r="J71" s="71">
        <f t="shared" si="8"/>
        <v>104.92309</v>
      </c>
      <c r="K71" s="71">
        <f>54.25307+50.67002</f>
        <v>104.92309</v>
      </c>
      <c r="L71" s="115"/>
      <c r="M71" s="32">
        <f t="shared" si="20"/>
        <v>69.948726666666673</v>
      </c>
      <c r="N71" s="32"/>
      <c r="O71" s="26" t="s">
        <v>384</v>
      </c>
      <c r="P71" s="191">
        <v>10</v>
      </c>
      <c r="Q71" s="187" t="s">
        <v>84</v>
      </c>
      <c r="R71" s="34"/>
    </row>
    <row r="72" spans="2:19" x14ac:dyDescent="0.3">
      <c r="B72" s="16"/>
      <c r="C72" s="43" t="s">
        <v>20</v>
      </c>
      <c r="D72" s="70">
        <f t="shared" si="19"/>
        <v>476</v>
      </c>
      <c r="E72" s="136">
        <f>SUM(E70:E71)</f>
        <v>476</v>
      </c>
      <c r="F72" s="136">
        <f>SUM(F70:F71)</f>
        <v>0</v>
      </c>
      <c r="G72" s="70">
        <f t="shared" si="7"/>
        <v>1716</v>
      </c>
      <c r="H72" s="136">
        <f>SUM(H70:H71)</f>
        <v>1716</v>
      </c>
      <c r="I72" s="136">
        <f>SUM(I70:I71)</f>
        <v>0</v>
      </c>
      <c r="J72" s="70">
        <f t="shared" si="8"/>
        <v>430.28778</v>
      </c>
      <c r="K72" s="136">
        <f>SUM(K70:K71)</f>
        <v>430.28778</v>
      </c>
      <c r="L72" s="136">
        <f>SUM(L70:L71)</f>
        <v>0</v>
      </c>
      <c r="M72" s="56">
        <f t="shared" si="20"/>
        <v>90.3965924369748</v>
      </c>
      <c r="N72" s="32"/>
      <c r="O72" s="16"/>
      <c r="P72" s="33"/>
      <c r="Q72" s="3"/>
      <c r="R72" s="34"/>
    </row>
    <row r="73" spans="2:19" ht="36" x14ac:dyDescent="0.3">
      <c r="B73" s="36" t="s">
        <v>29</v>
      </c>
      <c r="C73" s="11" t="s">
        <v>30</v>
      </c>
      <c r="D73" s="71"/>
      <c r="E73" s="112"/>
      <c r="F73" s="112"/>
      <c r="G73" s="71"/>
      <c r="H73" s="71"/>
      <c r="I73" s="113"/>
      <c r="J73" s="71"/>
      <c r="K73" s="71"/>
      <c r="L73" s="71"/>
      <c r="M73" s="32"/>
      <c r="N73" s="32"/>
      <c r="O73" s="5"/>
      <c r="P73" s="35"/>
      <c r="Q73" s="5"/>
      <c r="R73" s="34"/>
    </row>
    <row r="74" spans="2:19" ht="48" x14ac:dyDescent="0.3">
      <c r="B74" s="16"/>
      <c r="C74" s="187" t="s">
        <v>86</v>
      </c>
      <c r="D74" s="71">
        <f t="shared" si="19"/>
        <v>82.959869999999995</v>
      </c>
      <c r="E74" s="71">
        <v>82.959869999999995</v>
      </c>
      <c r="F74" s="115"/>
      <c r="G74" s="71">
        <f t="shared" si="7"/>
        <v>82.959869999999995</v>
      </c>
      <c r="H74" s="71">
        <v>82.959869999999995</v>
      </c>
      <c r="I74" s="115"/>
      <c r="J74" s="71">
        <f t="shared" si="8"/>
        <v>82.959869999999995</v>
      </c>
      <c r="K74" s="71">
        <v>82.959869999999995</v>
      </c>
      <c r="L74" s="115"/>
      <c r="M74" s="32">
        <f t="shared" si="20"/>
        <v>100</v>
      </c>
      <c r="N74" s="32"/>
      <c r="O74" s="26" t="s">
        <v>149</v>
      </c>
      <c r="P74" s="44">
        <v>147</v>
      </c>
      <c r="Q74" s="187" t="s">
        <v>89</v>
      </c>
      <c r="R74" s="5"/>
    </row>
    <row r="75" spans="2:19" ht="120" x14ac:dyDescent="0.3">
      <c r="B75" s="16"/>
      <c r="C75" s="187" t="s">
        <v>85</v>
      </c>
      <c r="D75" s="71">
        <f t="shared" ref="D75:D78" si="29">E75+F75</f>
        <v>0.8</v>
      </c>
      <c r="E75" s="71">
        <v>0.8</v>
      </c>
      <c r="F75" s="115"/>
      <c r="G75" s="71">
        <f t="shared" ref="G75:G78" si="30">H75+I75</f>
        <v>0</v>
      </c>
      <c r="H75" s="71"/>
      <c r="I75" s="115"/>
      <c r="J75" s="71">
        <f t="shared" ref="J75:J79" si="31">K75+L75</f>
        <v>0.4</v>
      </c>
      <c r="K75" s="71">
        <v>0.4</v>
      </c>
      <c r="L75" s="115"/>
      <c r="M75" s="32">
        <f t="shared" ref="M75:M78" si="32">J75/D75%</f>
        <v>50</v>
      </c>
      <c r="N75" s="32"/>
      <c r="O75" s="26"/>
      <c r="P75" s="187" t="s">
        <v>90</v>
      </c>
      <c r="Q75" s="187" t="s">
        <v>88</v>
      </c>
      <c r="R75" s="5"/>
    </row>
    <row r="76" spans="2:19" ht="120" x14ac:dyDescent="0.3">
      <c r="B76" s="16"/>
      <c r="C76" s="187" t="s">
        <v>87</v>
      </c>
      <c r="D76" s="71">
        <f t="shared" si="29"/>
        <v>0.8</v>
      </c>
      <c r="E76" s="71">
        <v>0.8</v>
      </c>
      <c r="F76" s="115"/>
      <c r="G76" s="71">
        <f t="shared" si="30"/>
        <v>0</v>
      </c>
      <c r="H76" s="71"/>
      <c r="I76" s="115"/>
      <c r="J76" s="71">
        <f t="shared" si="31"/>
        <v>0.4</v>
      </c>
      <c r="K76" s="71">
        <v>0.4</v>
      </c>
      <c r="L76" s="115"/>
      <c r="M76" s="32">
        <f t="shared" si="32"/>
        <v>50</v>
      </c>
      <c r="N76" s="32"/>
      <c r="O76" s="26"/>
      <c r="P76" s="187" t="s">
        <v>91</v>
      </c>
      <c r="Q76" s="187" t="s">
        <v>88</v>
      </c>
      <c r="R76" s="5"/>
    </row>
    <row r="77" spans="2:19" ht="48" x14ac:dyDescent="0.3">
      <c r="B77" s="16"/>
      <c r="C77" s="85" t="s">
        <v>258</v>
      </c>
      <c r="D77" s="71">
        <f t="shared" si="29"/>
        <v>5</v>
      </c>
      <c r="E77" s="71">
        <v>5</v>
      </c>
      <c r="F77" s="115"/>
      <c r="G77" s="71">
        <f t="shared" si="30"/>
        <v>5</v>
      </c>
      <c r="H77" s="71">
        <v>5</v>
      </c>
      <c r="I77" s="115"/>
      <c r="J77" s="71">
        <f t="shared" si="31"/>
        <v>0</v>
      </c>
      <c r="K77" s="71"/>
      <c r="L77" s="115"/>
      <c r="M77" s="32">
        <f t="shared" si="32"/>
        <v>0</v>
      </c>
      <c r="N77" s="32"/>
      <c r="O77" s="88" t="s">
        <v>385</v>
      </c>
      <c r="P77" s="89" t="s">
        <v>64</v>
      </c>
      <c r="Q77" s="83" t="s">
        <v>183</v>
      </c>
      <c r="R77" s="83"/>
    </row>
    <row r="78" spans="2:19" x14ac:dyDescent="0.3">
      <c r="B78" s="16"/>
      <c r="C78" s="4"/>
      <c r="D78" s="71">
        <f t="shared" si="29"/>
        <v>1.2999999999999999E-4</v>
      </c>
      <c r="E78" s="71">
        <v>1.2999999999999999E-4</v>
      </c>
      <c r="F78" s="115"/>
      <c r="G78" s="71">
        <f t="shared" si="30"/>
        <v>0</v>
      </c>
      <c r="H78" s="71"/>
      <c r="I78" s="115"/>
      <c r="J78" s="71">
        <f t="shared" si="31"/>
        <v>0</v>
      </c>
      <c r="K78" s="71"/>
      <c r="L78" s="115"/>
      <c r="M78" s="32">
        <f t="shared" si="32"/>
        <v>0</v>
      </c>
      <c r="N78" s="32"/>
      <c r="O78" s="26"/>
      <c r="P78" s="45"/>
      <c r="Q78" s="7"/>
      <c r="R78" s="5"/>
      <c r="S78" s="142"/>
    </row>
    <row r="79" spans="2:19" x14ac:dyDescent="0.3">
      <c r="B79" s="16"/>
      <c r="C79" s="40" t="s">
        <v>20</v>
      </c>
      <c r="D79" s="71">
        <f t="shared" si="19"/>
        <v>89.559999999999988</v>
      </c>
      <c r="E79" s="115">
        <f>SUM(E74:E78)</f>
        <v>89.559999999999988</v>
      </c>
      <c r="F79" s="115">
        <f>SUM(F74:F78)</f>
        <v>0</v>
      </c>
      <c r="G79" s="71">
        <f t="shared" si="7"/>
        <v>87.959869999999995</v>
      </c>
      <c r="H79" s="115">
        <f>SUM(H74:H78)</f>
        <v>87.959869999999995</v>
      </c>
      <c r="I79" s="115">
        <f>SUM(I74:I78)</f>
        <v>0</v>
      </c>
      <c r="J79" s="71">
        <f t="shared" si="31"/>
        <v>83.759870000000006</v>
      </c>
      <c r="K79" s="115">
        <f>SUM(K74:K78)</f>
        <v>83.759870000000006</v>
      </c>
      <c r="L79" s="115">
        <f>SUM(L74:L78)</f>
        <v>0</v>
      </c>
      <c r="M79" s="32">
        <f t="shared" si="20"/>
        <v>93.523749441715069</v>
      </c>
      <c r="N79" s="32"/>
      <c r="O79" s="46"/>
      <c r="P79" s="33"/>
      <c r="Q79" s="3"/>
      <c r="R79" s="5"/>
    </row>
    <row r="80" spans="2:19" ht="24" x14ac:dyDescent="0.3">
      <c r="B80" s="36" t="s">
        <v>31</v>
      </c>
      <c r="C80" s="30" t="s">
        <v>32</v>
      </c>
      <c r="D80" s="71"/>
      <c r="E80" s="112"/>
      <c r="F80" s="112"/>
      <c r="G80" s="71"/>
      <c r="H80" s="71"/>
      <c r="I80" s="113"/>
      <c r="J80" s="71"/>
      <c r="K80" s="71"/>
      <c r="L80" s="71"/>
      <c r="M80" s="32"/>
      <c r="N80" s="32"/>
      <c r="O80" s="5"/>
      <c r="P80" s="35"/>
      <c r="Q80" s="5"/>
      <c r="R80" s="34"/>
    </row>
    <row r="81" spans="2:20" ht="48" x14ac:dyDescent="0.3">
      <c r="B81" s="16"/>
      <c r="C81" s="187" t="s">
        <v>92</v>
      </c>
      <c r="D81" s="71">
        <f t="shared" si="19"/>
        <v>31.314</v>
      </c>
      <c r="E81" s="71"/>
      <c r="F81" s="71">
        <v>31.314</v>
      </c>
      <c r="G81" s="71">
        <f t="shared" si="7"/>
        <v>31.314</v>
      </c>
      <c r="H81" s="71"/>
      <c r="I81" s="71">
        <v>31.314</v>
      </c>
      <c r="J81" s="71">
        <f t="shared" si="8"/>
        <v>30.401039999999998</v>
      </c>
      <c r="K81" s="71"/>
      <c r="L81" s="115">
        <f>13.96405+14.9169+1.52009</f>
        <v>30.401039999999998</v>
      </c>
      <c r="M81" s="32">
        <f t="shared" ref="M81:M108" si="33">J81/D81%</f>
        <v>97.084498946158277</v>
      </c>
      <c r="N81" s="32"/>
      <c r="O81" s="47" t="s">
        <v>148</v>
      </c>
      <c r="P81" s="47" t="s">
        <v>93</v>
      </c>
      <c r="Q81" s="4" t="s">
        <v>94</v>
      </c>
      <c r="R81" s="145"/>
      <c r="S81" s="185"/>
      <c r="T81" s="185"/>
    </row>
    <row r="82" spans="2:20" ht="48" x14ac:dyDescent="0.3">
      <c r="B82" s="16"/>
      <c r="C82" s="187" t="s">
        <v>92</v>
      </c>
      <c r="D82" s="71">
        <f t="shared" si="19"/>
        <v>130.81388000000001</v>
      </c>
      <c r="E82" s="71"/>
      <c r="F82" s="71">
        <v>130.81388000000001</v>
      </c>
      <c r="G82" s="71">
        <f t="shared" si="7"/>
        <v>130.81388000000001</v>
      </c>
      <c r="H82" s="71"/>
      <c r="I82" s="71">
        <v>130.81388000000001</v>
      </c>
      <c r="J82" s="71">
        <f t="shared" si="8"/>
        <v>56.849670000000003</v>
      </c>
      <c r="K82" s="71"/>
      <c r="L82" s="115">
        <f>33.41802+23.43165</f>
        <v>56.849670000000003</v>
      </c>
      <c r="M82" s="32">
        <f t="shared" si="33"/>
        <v>43.458438813985182</v>
      </c>
      <c r="N82" s="32">
        <v>75</v>
      </c>
      <c r="O82" s="47" t="s">
        <v>148</v>
      </c>
      <c r="P82" s="47" t="s">
        <v>109</v>
      </c>
      <c r="Q82" s="4" t="s">
        <v>110</v>
      </c>
      <c r="R82" s="4"/>
      <c r="S82" s="185"/>
    </row>
    <row r="83" spans="2:20" ht="87" customHeight="1" x14ac:dyDescent="0.3">
      <c r="B83" s="16"/>
      <c r="C83" s="187" t="s">
        <v>341</v>
      </c>
      <c r="D83" s="71">
        <f t="shared" ref="D83" si="34">E83+F83</f>
        <v>148</v>
      </c>
      <c r="E83" s="71"/>
      <c r="F83" s="115">
        <v>148</v>
      </c>
      <c r="G83" s="71">
        <f t="shared" ref="G83" si="35">H83+I83</f>
        <v>431.98083000000003</v>
      </c>
      <c r="H83" s="71"/>
      <c r="I83" s="110">
        <v>431.98083000000003</v>
      </c>
      <c r="J83" s="71">
        <f t="shared" ref="J83" si="36">K83+L83</f>
        <v>85</v>
      </c>
      <c r="K83" s="71"/>
      <c r="L83" s="115">
        <v>85</v>
      </c>
      <c r="M83" s="32">
        <f t="shared" si="33"/>
        <v>57.432432432432435</v>
      </c>
      <c r="N83" s="32">
        <v>100</v>
      </c>
      <c r="O83" s="16" t="s">
        <v>212</v>
      </c>
      <c r="P83" s="32">
        <v>27</v>
      </c>
      <c r="Q83" s="2" t="s">
        <v>104</v>
      </c>
      <c r="R83" s="4"/>
    </row>
    <row r="84" spans="2:20" ht="72" x14ac:dyDescent="0.3">
      <c r="B84" s="16"/>
      <c r="C84" s="187" t="s">
        <v>215</v>
      </c>
      <c r="D84" s="71">
        <f t="shared" ref="D84:D86" si="37">E84+F84</f>
        <v>25.100999999999999</v>
      </c>
      <c r="E84" s="71"/>
      <c r="F84" s="115">
        <v>25.100999999999999</v>
      </c>
      <c r="G84" s="71">
        <f t="shared" ref="G84:G86" si="38">H84+I84</f>
        <v>28.373999999999999</v>
      </c>
      <c r="H84" s="71"/>
      <c r="I84" s="71">
        <v>28.373999999999999</v>
      </c>
      <c r="J84" s="71">
        <f t="shared" ref="J84:J86" si="39">K84+L84</f>
        <v>25.100169999999999</v>
      </c>
      <c r="K84" s="71"/>
      <c r="L84" s="115">
        <f>12.30949+12.79068</f>
        <v>25.100169999999999</v>
      </c>
      <c r="M84" s="32">
        <f t="shared" si="33"/>
        <v>99.996693358830314</v>
      </c>
      <c r="N84" s="32"/>
      <c r="O84" s="47" t="s">
        <v>218</v>
      </c>
      <c r="P84" s="47" t="s">
        <v>216</v>
      </c>
      <c r="Q84" s="4" t="s">
        <v>217</v>
      </c>
      <c r="R84" s="4"/>
    </row>
    <row r="85" spans="2:20" ht="96" hidden="1" x14ac:dyDescent="0.3">
      <c r="B85" s="16"/>
      <c r="C85" s="90" t="s">
        <v>259</v>
      </c>
      <c r="D85" s="71">
        <f t="shared" si="37"/>
        <v>0</v>
      </c>
      <c r="E85" s="71"/>
      <c r="F85" s="71"/>
      <c r="G85" s="71">
        <f t="shared" si="38"/>
        <v>27.696000000000002</v>
      </c>
      <c r="H85" s="71"/>
      <c r="I85" s="71">
        <v>27.696000000000002</v>
      </c>
      <c r="J85" s="71">
        <f t="shared" si="39"/>
        <v>0</v>
      </c>
      <c r="K85" s="71"/>
      <c r="L85" s="115"/>
      <c r="M85" s="32" t="e">
        <f t="shared" si="33"/>
        <v>#DIV/0!</v>
      </c>
      <c r="N85" s="32"/>
      <c r="O85" s="47"/>
      <c r="P85" s="47" t="s">
        <v>261</v>
      </c>
      <c r="Q85" s="77" t="s">
        <v>260</v>
      </c>
      <c r="R85" s="4"/>
    </row>
    <row r="86" spans="2:20" ht="48" hidden="1" x14ac:dyDescent="0.3">
      <c r="B86" s="16"/>
      <c r="C86" s="85" t="s">
        <v>262</v>
      </c>
      <c r="D86" s="71">
        <f t="shared" si="37"/>
        <v>0</v>
      </c>
      <c r="E86" s="71"/>
      <c r="F86" s="115"/>
      <c r="G86" s="71">
        <f t="shared" si="38"/>
        <v>317.74447000000004</v>
      </c>
      <c r="H86" s="71">
        <v>15.887219999999999</v>
      </c>
      <c r="I86" s="115">
        <v>301.85725000000002</v>
      </c>
      <c r="J86" s="71">
        <f t="shared" si="39"/>
        <v>0</v>
      </c>
      <c r="K86" s="71"/>
      <c r="L86" s="115"/>
      <c r="M86" s="32" t="e">
        <f t="shared" si="33"/>
        <v>#DIV/0!</v>
      </c>
      <c r="N86" s="32"/>
      <c r="O86" s="16" t="s">
        <v>265</v>
      </c>
      <c r="P86" s="67" t="s">
        <v>264</v>
      </c>
      <c r="Q86" s="77" t="s">
        <v>263</v>
      </c>
      <c r="R86" s="34"/>
    </row>
    <row r="87" spans="2:20" ht="60" x14ac:dyDescent="0.3">
      <c r="B87" s="16"/>
      <c r="C87" s="187" t="s">
        <v>95</v>
      </c>
      <c r="D87" s="71">
        <f t="shared" si="19"/>
        <v>39.947400000000002</v>
      </c>
      <c r="E87" s="115">
        <v>39.947400000000002</v>
      </c>
      <c r="F87" s="115"/>
      <c r="G87" s="71">
        <f t="shared" si="7"/>
        <v>42.49823</v>
      </c>
      <c r="H87" s="115">
        <v>42.49823</v>
      </c>
      <c r="I87" s="115"/>
      <c r="J87" s="71">
        <f t="shared" si="8"/>
        <v>39.947400000000002</v>
      </c>
      <c r="K87" s="71">
        <f>25.18105+14.76635</f>
        <v>39.947400000000002</v>
      </c>
      <c r="L87" s="115"/>
      <c r="M87" s="32">
        <f t="shared" si="33"/>
        <v>100</v>
      </c>
      <c r="N87" s="32"/>
      <c r="O87" s="47" t="s">
        <v>142</v>
      </c>
      <c r="P87" s="47" t="s">
        <v>96</v>
      </c>
      <c r="Q87" s="4" t="s">
        <v>97</v>
      </c>
      <c r="R87" s="34" t="s">
        <v>308</v>
      </c>
    </row>
    <row r="88" spans="2:20" ht="48" x14ac:dyDescent="0.3">
      <c r="B88" s="16"/>
      <c r="C88" s="48" t="s">
        <v>98</v>
      </c>
      <c r="D88" s="71">
        <f t="shared" si="19"/>
        <v>20.73968</v>
      </c>
      <c r="E88" s="115">
        <v>20.73968</v>
      </c>
      <c r="F88" s="115"/>
      <c r="G88" s="71">
        <f t="shared" si="7"/>
        <v>20.73968</v>
      </c>
      <c r="H88" s="115">
        <v>20.73968</v>
      </c>
      <c r="I88" s="115"/>
      <c r="J88" s="71">
        <f t="shared" si="8"/>
        <v>19.0349</v>
      </c>
      <c r="K88" s="71">
        <f>4.56693+14.46797</f>
        <v>19.0349</v>
      </c>
      <c r="L88" s="115"/>
      <c r="M88" s="32">
        <f t="shared" si="33"/>
        <v>91.780104611064402</v>
      </c>
      <c r="N88" s="32"/>
      <c r="O88" s="47" t="s">
        <v>147</v>
      </c>
      <c r="P88" s="47" t="s">
        <v>99</v>
      </c>
      <c r="Q88" s="4" t="s">
        <v>100</v>
      </c>
      <c r="R88" s="34"/>
    </row>
    <row r="89" spans="2:20" ht="72" x14ac:dyDescent="0.3">
      <c r="B89" s="16"/>
      <c r="C89" s="187" t="s">
        <v>101</v>
      </c>
      <c r="D89" s="71">
        <f t="shared" si="19"/>
        <v>6.8731</v>
      </c>
      <c r="E89" s="71">
        <v>6.8731</v>
      </c>
      <c r="F89" s="71"/>
      <c r="G89" s="71">
        <f t="shared" si="7"/>
        <v>6.8731</v>
      </c>
      <c r="H89" s="71">
        <v>6.8731</v>
      </c>
      <c r="I89" s="71"/>
      <c r="J89" s="71">
        <f t="shared" si="8"/>
        <v>6.8731</v>
      </c>
      <c r="K89" s="71">
        <v>6.8731</v>
      </c>
      <c r="L89" s="71"/>
      <c r="M89" s="32">
        <f t="shared" si="33"/>
        <v>100</v>
      </c>
      <c r="N89" s="32"/>
      <c r="O89" s="47" t="s">
        <v>146</v>
      </c>
      <c r="P89" s="47">
        <v>148</v>
      </c>
      <c r="Q89" s="4" t="s">
        <v>102</v>
      </c>
      <c r="R89" s="34"/>
    </row>
    <row r="90" spans="2:20" ht="48" x14ac:dyDescent="0.3">
      <c r="B90" s="16"/>
      <c r="C90" s="187" t="s">
        <v>103</v>
      </c>
      <c r="D90" s="71">
        <f t="shared" si="19"/>
        <v>271.67781000000002</v>
      </c>
      <c r="E90" s="71">
        <v>271.67781000000002</v>
      </c>
      <c r="F90" s="115"/>
      <c r="G90" s="71">
        <f t="shared" si="7"/>
        <v>271.67781000000002</v>
      </c>
      <c r="H90" s="71">
        <v>271.67781000000002</v>
      </c>
      <c r="I90" s="115"/>
      <c r="J90" s="71">
        <f t="shared" si="8"/>
        <v>271.67781000000002</v>
      </c>
      <c r="K90" s="71">
        <f>0.08103+271.59678</f>
        <v>271.67781000000002</v>
      </c>
      <c r="L90" s="115"/>
      <c r="M90" s="32">
        <f t="shared" si="33"/>
        <v>99.999999999999986</v>
      </c>
      <c r="N90" s="32"/>
      <c r="O90" s="47" t="s">
        <v>143</v>
      </c>
      <c r="P90" s="47">
        <v>160</v>
      </c>
      <c r="Q90" s="10" t="s">
        <v>104</v>
      </c>
      <c r="R90" s="75"/>
    </row>
    <row r="91" spans="2:20" ht="48" x14ac:dyDescent="0.3">
      <c r="B91" s="16"/>
      <c r="C91" s="187" t="s">
        <v>374</v>
      </c>
      <c r="D91" s="71">
        <f t="shared" si="19"/>
        <v>39.647849999999998</v>
      </c>
      <c r="E91" s="71">
        <v>39.647849999999998</v>
      </c>
      <c r="F91" s="115"/>
      <c r="G91" s="71">
        <f t="shared" si="7"/>
        <v>39.647849999999998</v>
      </c>
      <c r="H91" s="71">
        <v>39.647849999999998</v>
      </c>
      <c r="I91" s="115"/>
      <c r="J91" s="71">
        <f t="shared" si="8"/>
        <v>39.647849999999998</v>
      </c>
      <c r="K91" s="71">
        <v>39.647849999999998</v>
      </c>
      <c r="L91" s="115"/>
      <c r="M91" s="32">
        <f t="shared" si="33"/>
        <v>100</v>
      </c>
      <c r="N91" s="32"/>
      <c r="O91" s="47" t="s">
        <v>145</v>
      </c>
      <c r="P91" s="47" t="s">
        <v>105</v>
      </c>
      <c r="Q91" s="4" t="s">
        <v>106</v>
      </c>
      <c r="R91" s="34"/>
    </row>
    <row r="92" spans="2:20" ht="48" x14ac:dyDescent="0.3">
      <c r="B92" s="16"/>
      <c r="C92" s="187" t="s">
        <v>375</v>
      </c>
      <c r="D92" s="71">
        <f t="shared" si="19"/>
        <v>138.95053999999999</v>
      </c>
      <c r="E92" s="71">
        <v>138.95053999999999</v>
      </c>
      <c r="F92" s="110"/>
      <c r="G92" s="71">
        <f t="shared" si="7"/>
        <v>138.95053999999999</v>
      </c>
      <c r="H92" s="71">
        <v>138.95053999999999</v>
      </c>
      <c r="I92" s="110"/>
      <c r="J92" s="71">
        <f t="shared" si="8"/>
        <v>138.95053999999999</v>
      </c>
      <c r="K92" s="71">
        <v>138.95053999999999</v>
      </c>
      <c r="L92" s="115"/>
      <c r="M92" s="32">
        <f t="shared" si="33"/>
        <v>99.999999999999986</v>
      </c>
      <c r="N92" s="32"/>
      <c r="O92" s="47" t="s">
        <v>144</v>
      </c>
      <c r="P92" s="47">
        <v>78</v>
      </c>
      <c r="Q92" s="4" t="s">
        <v>106</v>
      </c>
      <c r="R92" s="34"/>
    </row>
    <row r="93" spans="2:20" ht="72" x14ac:dyDescent="0.3">
      <c r="B93" s="16"/>
      <c r="C93" s="187" t="s">
        <v>107</v>
      </c>
      <c r="D93" s="71">
        <f t="shared" ref="D93" si="40">E93+F93</f>
        <v>31.840859999999999</v>
      </c>
      <c r="E93" s="71">
        <v>31.840859999999999</v>
      </c>
      <c r="F93" s="115"/>
      <c r="G93" s="71">
        <f t="shared" ref="G93" si="41">H93+I93</f>
        <v>31.840859999999999</v>
      </c>
      <c r="H93" s="71">
        <v>31.840859999999999</v>
      </c>
      <c r="I93" s="110"/>
      <c r="J93" s="71">
        <f t="shared" ref="J93" si="42">K93+L93</f>
        <v>29.08165</v>
      </c>
      <c r="K93" s="71">
        <v>29.08165</v>
      </c>
      <c r="L93" s="115"/>
      <c r="M93" s="32">
        <f t="shared" si="33"/>
        <v>91.334373506243239</v>
      </c>
      <c r="N93" s="32"/>
      <c r="O93" s="47" t="s">
        <v>139</v>
      </c>
      <c r="P93" s="47" t="s">
        <v>64</v>
      </c>
      <c r="Q93" s="4" t="s">
        <v>108</v>
      </c>
      <c r="R93" s="34"/>
    </row>
    <row r="94" spans="2:20" ht="72" x14ac:dyDescent="0.3">
      <c r="B94" s="16"/>
      <c r="C94" s="187" t="s">
        <v>376</v>
      </c>
      <c r="D94" s="71">
        <f t="shared" ref="D94:D96" si="43">E94+F94</f>
        <v>13.226150000000001</v>
      </c>
      <c r="E94" s="71">
        <v>13.226150000000001</v>
      </c>
      <c r="F94" s="115"/>
      <c r="G94" s="71">
        <f t="shared" ref="G94:G96" si="44">H94+I94</f>
        <v>13.226150000000001</v>
      </c>
      <c r="H94" s="71">
        <v>13.226150000000001</v>
      </c>
      <c r="I94" s="110"/>
      <c r="J94" s="71">
        <f t="shared" ref="J94:J96" si="45">K94+L94</f>
        <v>0.67966000000000004</v>
      </c>
      <c r="K94" s="71">
        <v>0.67966000000000004</v>
      </c>
      <c r="L94" s="115"/>
      <c r="M94" s="32">
        <f t="shared" si="33"/>
        <v>5.1387592005232063</v>
      </c>
      <c r="N94" s="32"/>
      <c r="O94" s="16" t="s">
        <v>227</v>
      </c>
      <c r="P94" s="67" t="s">
        <v>187</v>
      </c>
      <c r="Q94" s="2" t="s">
        <v>189</v>
      </c>
      <c r="R94" s="34"/>
    </row>
    <row r="95" spans="2:20" ht="108" x14ac:dyDescent="0.3">
      <c r="B95" s="16"/>
      <c r="C95" s="73" t="s">
        <v>358</v>
      </c>
      <c r="D95" s="71">
        <f t="shared" si="43"/>
        <v>100</v>
      </c>
      <c r="E95" s="71">
        <v>100</v>
      </c>
      <c r="F95" s="115"/>
      <c r="G95" s="71">
        <f t="shared" si="44"/>
        <v>434.30347999999998</v>
      </c>
      <c r="H95" s="71">
        <v>434.30347999999998</v>
      </c>
      <c r="I95" s="110"/>
      <c r="J95" s="71">
        <f t="shared" si="45"/>
        <v>0</v>
      </c>
      <c r="K95" s="71"/>
      <c r="L95" s="115"/>
      <c r="M95" s="32">
        <f t="shared" si="33"/>
        <v>0</v>
      </c>
      <c r="N95" s="32"/>
      <c r="O95" s="16" t="s">
        <v>265</v>
      </c>
      <c r="P95" s="67" t="s">
        <v>267</v>
      </c>
      <c r="Q95" s="77" t="s">
        <v>266</v>
      </c>
      <c r="R95" s="34"/>
    </row>
    <row r="96" spans="2:20" ht="72" x14ac:dyDescent="0.3">
      <c r="B96" s="16"/>
      <c r="C96" s="85" t="s">
        <v>377</v>
      </c>
      <c r="D96" s="71">
        <f t="shared" si="43"/>
        <v>20</v>
      </c>
      <c r="E96" s="71">
        <v>20</v>
      </c>
      <c r="F96" s="115"/>
      <c r="G96" s="71">
        <f t="shared" si="44"/>
        <v>99.782510000000002</v>
      </c>
      <c r="H96" s="71">
        <v>99.782510000000002</v>
      </c>
      <c r="I96" s="110"/>
      <c r="J96" s="71">
        <f t="shared" si="45"/>
        <v>0</v>
      </c>
      <c r="K96" s="71"/>
      <c r="L96" s="115"/>
      <c r="M96" s="32">
        <f t="shared" si="33"/>
        <v>0</v>
      </c>
      <c r="N96" s="32"/>
      <c r="O96" s="16" t="s">
        <v>249</v>
      </c>
      <c r="P96" s="67" t="s">
        <v>188</v>
      </c>
      <c r="Q96" s="2" t="s">
        <v>189</v>
      </c>
      <c r="R96" s="34"/>
    </row>
    <row r="97" spans="2:19" x14ac:dyDescent="0.3">
      <c r="B97" s="16"/>
      <c r="C97" s="41" t="s">
        <v>342</v>
      </c>
      <c r="D97" s="71">
        <f t="shared" ref="D97" si="46">E97+F97</f>
        <v>41.585299999999997</v>
      </c>
      <c r="E97" s="71"/>
      <c r="F97" s="115">
        <v>41.585299999999997</v>
      </c>
      <c r="G97" s="71">
        <f t="shared" ref="G97" si="47">H97+I97</f>
        <v>0</v>
      </c>
      <c r="H97" s="71"/>
      <c r="I97" s="110"/>
      <c r="J97" s="71">
        <f t="shared" ref="J97" si="48">K97+L97</f>
        <v>0</v>
      </c>
      <c r="K97" s="71"/>
      <c r="L97" s="115"/>
      <c r="M97" s="32">
        <f t="shared" ref="M97" si="49">J97/D97%</f>
        <v>0</v>
      </c>
      <c r="N97" s="32"/>
      <c r="O97" s="16"/>
      <c r="P97" s="26"/>
      <c r="Q97" s="2"/>
      <c r="R97" s="34"/>
    </row>
    <row r="98" spans="2:19" ht="24" x14ac:dyDescent="0.3">
      <c r="B98" s="16"/>
      <c r="C98" s="133" t="s">
        <v>343</v>
      </c>
      <c r="D98" s="71"/>
      <c r="E98" s="71"/>
      <c r="F98" s="115">
        <v>16.114129999999999</v>
      </c>
      <c r="G98" s="71"/>
      <c r="H98" s="71"/>
      <c r="I98" s="110"/>
      <c r="J98" s="71"/>
      <c r="K98" s="71"/>
      <c r="L98" s="115"/>
      <c r="M98" s="32"/>
      <c r="N98" s="32"/>
      <c r="O98" s="16"/>
      <c r="P98" s="26"/>
      <c r="Q98" s="2"/>
      <c r="R98" s="34"/>
    </row>
    <row r="99" spans="2:19" x14ac:dyDescent="0.3">
      <c r="B99" s="16"/>
      <c r="C99" s="134" t="s">
        <v>344</v>
      </c>
      <c r="D99" s="71"/>
      <c r="E99" s="71"/>
      <c r="F99" s="115">
        <v>1.81124</v>
      </c>
      <c r="G99" s="71"/>
      <c r="H99" s="71"/>
      <c r="I99" s="110"/>
      <c r="J99" s="71"/>
      <c r="K99" s="71"/>
      <c r="L99" s="115"/>
      <c r="M99" s="32"/>
      <c r="N99" s="32"/>
      <c r="O99" s="16"/>
      <c r="P99" s="26"/>
      <c r="Q99" s="2"/>
      <c r="R99" s="34"/>
    </row>
    <row r="100" spans="2:19" x14ac:dyDescent="0.3">
      <c r="B100" s="16"/>
      <c r="C100" s="134"/>
      <c r="D100" s="71"/>
      <c r="E100" s="71">
        <v>422.03663999999998</v>
      </c>
      <c r="F100" s="115"/>
      <c r="G100" s="71"/>
      <c r="H100" s="71"/>
      <c r="I100" s="110"/>
      <c r="J100" s="71"/>
      <c r="K100" s="71"/>
      <c r="L100" s="115"/>
      <c r="M100" s="32"/>
      <c r="N100" s="32"/>
      <c r="O100" s="16"/>
      <c r="P100" s="26"/>
      <c r="Q100" s="2"/>
      <c r="R100" s="34"/>
      <c r="S100" s="142"/>
    </row>
    <row r="101" spans="2:19" x14ac:dyDescent="0.3">
      <c r="B101" s="16"/>
      <c r="C101" s="2" t="s">
        <v>20</v>
      </c>
      <c r="D101" s="71">
        <f t="shared" si="19"/>
        <v>1499.67958</v>
      </c>
      <c r="E101" s="115">
        <f>SUM(E81:E100)</f>
        <v>1104.94003</v>
      </c>
      <c r="F101" s="115">
        <f>SUM(F81:F99)</f>
        <v>394.73955000000001</v>
      </c>
      <c r="G101" s="71">
        <f t="shared" ref="G101:G113" si="50">H101+I101</f>
        <v>2067.4633899999999</v>
      </c>
      <c r="H101" s="115">
        <f>SUM(H81:H99)</f>
        <v>1115.42743</v>
      </c>
      <c r="I101" s="115">
        <f>SUM(I81:I99)</f>
        <v>952.03596000000005</v>
      </c>
      <c r="J101" s="71">
        <f>K101+L101</f>
        <v>743.24378999999999</v>
      </c>
      <c r="K101" s="115">
        <f>SUM(K81:K99)</f>
        <v>545.89291000000003</v>
      </c>
      <c r="L101" s="115">
        <f>SUM(L81:L99)</f>
        <v>197.35087999999999</v>
      </c>
      <c r="M101" s="32">
        <f t="shared" si="33"/>
        <v>49.560172713693952</v>
      </c>
      <c r="N101" s="32"/>
      <c r="O101" s="16"/>
      <c r="P101" s="26"/>
      <c r="Q101" s="26"/>
      <c r="R101" s="34"/>
    </row>
    <row r="102" spans="2:19" x14ac:dyDescent="0.3">
      <c r="B102" s="16"/>
      <c r="C102" s="2"/>
      <c r="D102" s="71"/>
      <c r="E102" s="115"/>
      <c r="F102" s="115"/>
      <c r="G102" s="71"/>
      <c r="H102" s="115"/>
      <c r="I102" s="115"/>
      <c r="J102" s="71"/>
      <c r="K102" s="115"/>
      <c r="L102" s="115"/>
      <c r="M102" s="32"/>
      <c r="N102" s="32"/>
      <c r="O102" s="16"/>
      <c r="P102" s="26"/>
      <c r="Q102" s="26"/>
      <c r="R102" s="34"/>
    </row>
    <row r="103" spans="2:19" ht="24" x14ac:dyDescent="0.3">
      <c r="B103" s="36" t="s">
        <v>33</v>
      </c>
      <c r="C103" s="11" t="s">
        <v>34</v>
      </c>
      <c r="D103" s="71"/>
      <c r="E103" s="115"/>
      <c r="F103" s="115"/>
      <c r="G103" s="71"/>
      <c r="H103" s="115"/>
      <c r="I103" s="115"/>
      <c r="J103" s="71"/>
      <c r="K103" s="115"/>
      <c r="L103" s="115"/>
      <c r="M103" s="32"/>
      <c r="N103" s="32"/>
      <c r="O103" s="16"/>
      <c r="P103" s="33"/>
      <c r="Q103" s="3"/>
      <c r="R103" s="34"/>
    </row>
    <row r="104" spans="2:19" ht="36" x14ac:dyDescent="0.3">
      <c r="B104" s="36" t="s">
        <v>35</v>
      </c>
      <c r="C104" s="11" t="s">
        <v>36</v>
      </c>
      <c r="D104" s="71"/>
      <c r="E104" s="112"/>
      <c r="F104" s="112"/>
      <c r="G104" s="71"/>
      <c r="H104" s="71"/>
      <c r="I104" s="113"/>
      <c r="J104" s="71"/>
      <c r="K104" s="71"/>
      <c r="L104" s="71"/>
      <c r="M104" s="32"/>
      <c r="N104" s="32"/>
      <c r="O104" s="5"/>
      <c r="P104" s="35"/>
      <c r="Q104" s="5"/>
      <c r="R104" s="34"/>
    </row>
    <row r="105" spans="2:19" ht="48" x14ac:dyDescent="0.3">
      <c r="B105" s="16"/>
      <c r="C105" s="192" t="s">
        <v>160</v>
      </c>
      <c r="D105" s="71">
        <f t="shared" si="19"/>
        <v>412.2</v>
      </c>
      <c r="E105" s="112">
        <v>412.2</v>
      </c>
      <c r="F105" s="71"/>
      <c r="G105" s="71">
        <f t="shared" si="50"/>
        <v>412.2</v>
      </c>
      <c r="H105" s="112">
        <v>412.2</v>
      </c>
      <c r="I105" s="71"/>
      <c r="J105" s="71">
        <f t="shared" ref="J105:J113" si="51">K105+L105</f>
        <v>412.2</v>
      </c>
      <c r="K105" s="112">
        <v>412.2</v>
      </c>
      <c r="L105" s="115"/>
      <c r="M105" s="32">
        <f t="shared" si="33"/>
        <v>100</v>
      </c>
      <c r="N105" s="32"/>
      <c r="O105" s="92" t="s">
        <v>268</v>
      </c>
      <c r="P105" s="49">
        <v>73</v>
      </c>
      <c r="Q105" s="4" t="s">
        <v>159</v>
      </c>
      <c r="R105" s="34"/>
    </row>
    <row r="106" spans="2:19" ht="48" x14ac:dyDescent="0.3">
      <c r="B106" s="16"/>
      <c r="C106" s="193" t="s">
        <v>355</v>
      </c>
      <c r="D106" s="71">
        <f t="shared" si="19"/>
        <v>103.68</v>
      </c>
      <c r="E106" s="115">
        <v>103.68</v>
      </c>
      <c r="F106" s="115"/>
      <c r="G106" s="71">
        <f t="shared" si="50"/>
        <v>103.68</v>
      </c>
      <c r="H106" s="115">
        <v>103.68</v>
      </c>
      <c r="I106" s="118"/>
      <c r="J106" s="71">
        <f t="shared" si="51"/>
        <v>0</v>
      </c>
      <c r="K106" s="110"/>
      <c r="L106" s="115"/>
      <c r="M106" s="32">
        <f t="shared" si="33"/>
        <v>0</v>
      </c>
      <c r="N106" s="32"/>
      <c r="O106" s="18" t="s">
        <v>268</v>
      </c>
      <c r="P106" s="23" t="s">
        <v>269</v>
      </c>
      <c r="Q106" s="91" t="s">
        <v>270</v>
      </c>
      <c r="R106" s="34"/>
    </row>
    <row r="107" spans="2:19" x14ac:dyDescent="0.3">
      <c r="B107" s="16"/>
      <c r="C107" s="50"/>
      <c r="D107" s="71">
        <f t="shared" si="19"/>
        <v>7</v>
      </c>
      <c r="E107" s="115">
        <v>7</v>
      </c>
      <c r="F107" s="115"/>
      <c r="G107" s="71">
        <f t="shared" si="50"/>
        <v>0</v>
      </c>
      <c r="H107" s="115"/>
      <c r="I107" s="118"/>
      <c r="J107" s="71">
        <f t="shared" si="51"/>
        <v>0</v>
      </c>
      <c r="K107" s="110"/>
      <c r="L107" s="115"/>
      <c r="M107" s="32">
        <f t="shared" si="33"/>
        <v>0</v>
      </c>
      <c r="N107" s="32"/>
      <c r="O107" s="16"/>
      <c r="P107" s="37"/>
      <c r="Q107" s="12"/>
      <c r="R107" s="34"/>
    </row>
    <row r="108" spans="2:19" x14ac:dyDescent="0.3">
      <c r="B108" s="16"/>
      <c r="C108" s="40" t="s">
        <v>20</v>
      </c>
      <c r="D108" s="71">
        <f t="shared" si="19"/>
        <v>522.88</v>
      </c>
      <c r="E108" s="115">
        <f>SUM(E105:E107)</f>
        <v>522.88</v>
      </c>
      <c r="F108" s="115">
        <f>SUM(F105:F107)</f>
        <v>0</v>
      </c>
      <c r="G108" s="71">
        <f t="shared" si="50"/>
        <v>515.88</v>
      </c>
      <c r="H108" s="115">
        <f>SUM(H105:H107)</f>
        <v>515.88</v>
      </c>
      <c r="I108" s="115">
        <f>SUM(I105:I107)</f>
        <v>0</v>
      </c>
      <c r="J108" s="71">
        <f t="shared" si="51"/>
        <v>412.2</v>
      </c>
      <c r="K108" s="115">
        <f>SUM(K105:K107)</f>
        <v>412.2</v>
      </c>
      <c r="L108" s="115">
        <f>SUM(L105:L107)</f>
        <v>0</v>
      </c>
      <c r="M108" s="32">
        <f t="shared" si="33"/>
        <v>78.832619339045294</v>
      </c>
      <c r="N108" s="32"/>
      <c r="O108" s="16"/>
      <c r="P108" s="33"/>
      <c r="Q108" s="3"/>
      <c r="R108" s="34"/>
    </row>
    <row r="109" spans="2:19" ht="36" x14ac:dyDescent="0.3">
      <c r="B109" s="36" t="s">
        <v>37</v>
      </c>
      <c r="C109" s="11" t="s">
        <v>38</v>
      </c>
      <c r="D109" s="71"/>
      <c r="E109" s="112"/>
      <c r="F109" s="112"/>
      <c r="G109" s="71"/>
      <c r="H109" s="71"/>
      <c r="I109" s="113"/>
      <c r="J109" s="71"/>
      <c r="K109" s="71"/>
      <c r="L109" s="71"/>
      <c r="M109" s="32"/>
      <c r="N109" s="32"/>
      <c r="O109" s="5"/>
      <c r="P109" s="35"/>
      <c r="Q109" s="5"/>
      <c r="R109" s="34"/>
    </row>
    <row r="110" spans="2:19" x14ac:dyDescent="0.3">
      <c r="B110" s="16"/>
      <c r="C110" s="187" t="s">
        <v>111</v>
      </c>
      <c r="D110" s="71">
        <f t="shared" si="19"/>
        <v>95.159930000000003</v>
      </c>
      <c r="E110" s="71">
        <f>99.33179-E111</f>
        <v>95.159930000000003</v>
      </c>
      <c r="F110" s="112"/>
      <c r="G110" s="71">
        <f t="shared" si="50"/>
        <v>95.159930000000003</v>
      </c>
      <c r="H110" s="71">
        <f>99.33179-H111</f>
        <v>95.159930000000003</v>
      </c>
      <c r="I110" s="113"/>
      <c r="J110" s="71">
        <f t="shared" si="51"/>
        <v>91.092569999999995</v>
      </c>
      <c r="K110" s="71">
        <v>91.092569999999995</v>
      </c>
      <c r="L110" s="71"/>
      <c r="M110" s="167">
        <f>(J110+J111)/D110%</f>
        <v>100.10981512911998</v>
      </c>
      <c r="N110" s="32"/>
      <c r="O110" s="172" t="s">
        <v>141</v>
      </c>
      <c r="P110" s="174" t="s">
        <v>113</v>
      </c>
      <c r="Q110" s="172" t="s">
        <v>114</v>
      </c>
      <c r="R110" s="34"/>
    </row>
    <row r="111" spans="2:19" ht="48" x14ac:dyDescent="0.3">
      <c r="B111" s="16"/>
      <c r="C111" s="187" t="s">
        <v>112</v>
      </c>
      <c r="D111" s="71">
        <f t="shared" si="19"/>
        <v>4.1718599999999997</v>
      </c>
      <c r="E111" s="115">
        <v>4.1718599999999997</v>
      </c>
      <c r="F111" s="71"/>
      <c r="G111" s="71">
        <f t="shared" si="50"/>
        <v>4.1718599999999997</v>
      </c>
      <c r="H111" s="115">
        <v>4.1718599999999997</v>
      </c>
      <c r="I111" s="115"/>
      <c r="J111" s="71">
        <f t="shared" si="51"/>
        <v>4.1718599999999997</v>
      </c>
      <c r="K111" s="115">
        <v>4.1718599999999997</v>
      </c>
      <c r="L111" s="115"/>
      <c r="M111" s="168"/>
      <c r="N111" s="189"/>
      <c r="O111" s="173"/>
      <c r="P111" s="175"/>
      <c r="Q111" s="173"/>
      <c r="R111" s="189"/>
    </row>
    <row r="112" spans="2:19" x14ac:dyDescent="0.3">
      <c r="B112" s="16"/>
      <c r="C112" s="187"/>
      <c r="D112" s="71"/>
      <c r="E112" s="115">
        <v>1.2099999999999999E-3</v>
      </c>
      <c r="F112" s="71"/>
      <c r="G112" s="71"/>
      <c r="H112" s="115"/>
      <c r="I112" s="115"/>
      <c r="J112" s="71"/>
      <c r="K112" s="115"/>
      <c r="L112" s="115"/>
      <c r="M112" s="194"/>
      <c r="N112" s="189"/>
      <c r="O112" s="147"/>
      <c r="P112" s="148"/>
      <c r="Q112" s="147"/>
      <c r="R112" s="189"/>
    </row>
    <row r="113" spans="2:20" x14ac:dyDescent="0.3">
      <c r="B113" s="16"/>
      <c r="C113" s="26" t="s">
        <v>20</v>
      </c>
      <c r="D113" s="71">
        <f t="shared" si="19"/>
        <v>99.332999999999998</v>
      </c>
      <c r="E113" s="71">
        <f>SUM(E110:E112)</f>
        <v>99.332999999999998</v>
      </c>
      <c r="F113" s="71">
        <f>SUM(F110:F111)</f>
        <v>0</v>
      </c>
      <c r="G113" s="71">
        <f t="shared" si="50"/>
        <v>99.331789999999998</v>
      </c>
      <c r="H113" s="71">
        <f>SUM(H110:H111)</f>
        <v>99.331789999999998</v>
      </c>
      <c r="I113" s="71">
        <f>SUM(I110:I111)</f>
        <v>0</v>
      </c>
      <c r="J113" s="71">
        <f t="shared" si="51"/>
        <v>95.26442999999999</v>
      </c>
      <c r="K113" s="71">
        <f>SUM(K110:K111)</f>
        <v>95.26442999999999</v>
      </c>
      <c r="L113" s="71">
        <f>SUM(L110:L111)</f>
        <v>0</v>
      </c>
      <c r="M113" s="32">
        <f t="shared" ref="M113:M150" si="52">J113/D113%</f>
        <v>95.904110416477906</v>
      </c>
      <c r="N113" s="32"/>
      <c r="O113" s="16"/>
      <c r="P113" s="33"/>
      <c r="Q113" s="3"/>
      <c r="R113" s="34"/>
    </row>
    <row r="114" spans="2:20" ht="24" x14ac:dyDescent="0.3">
      <c r="B114" s="36" t="s">
        <v>39</v>
      </c>
      <c r="C114" s="11" t="s">
        <v>40</v>
      </c>
      <c r="D114" s="71"/>
      <c r="E114" s="112"/>
      <c r="F114" s="112"/>
      <c r="G114" s="71"/>
      <c r="H114" s="71"/>
      <c r="I114" s="113"/>
      <c r="J114" s="71"/>
      <c r="K114" s="71"/>
      <c r="L114" s="71"/>
      <c r="M114" s="32"/>
      <c r="N114" s="32"/>
      <c r="O114" s="5"/>
      <c r="P114" s="35"/>
      <c r="Q114" s="5"/>
      <c r="R114" s="34"/>
    </row>
    <row r="115" spans="2:20" ht="24" x14ac:dyDescent="0.3">
      <c r="B115" s="16"/>
      <c r="C115" s="187" t="s">
        <v>161</v>
      </c>
      <c r="D115" s="71">
        <f t="shared" ref="D115:D168" si="53">E115+F115</f>
        <v>1.4538899999999999</v>
      </c>
      <c r="E115" s="115">
        <v>1.4538899999999999</v>
      </c>
      <c r="F115" s="121"/>
      <c r="G115" s="71">
        <f t="shared" ref="G115:G168" si="54">H115+I115</f>
        <v>1.4538899999999999</v>
      </c>
      <c r="H115" s="115">
        <v>1.4538899999999999</v>
      </c>
      <c r="I115" s="115"/>
      <c r="J115" s="71">
        <f t="shared" ref="J115:J168" si="55">K115+L115</f>
        <v>1.4538899999999999</v>
      </c>
      <c r="K115" s="115">
        <v>1.4538899999999999</v>
      </c>
      <c r="L115" s="115"/>
      <c r="M115" s="32">
        <f t="shared" si="52"/>
        <v>100</v>
      </c>
      <c r="N115" s="189"/>
      <c r="O115" s="180" t="s">
        <v>271</v>
      </c>
      <c r="P115" s="195" t="s">
        <v>170</v>
      </c>
      <c r="Q115" s="180" t="s">
        <v>171</v>
      </c>
      <c r="R115" s="34"/>
    </row>
    <row r="116" spans="2:20" ht="24" x14ac:dyDescent="0.3">
      <c r="B116" s="16"/>
      <c r="C116" s="187" t="s">
        <v>162</v>
      </c>
      <c r="D116" s="71">
        <f t="shared" si="53"/>
        <v>19.552219999999998</v>
      </c>
      <c r="E116" s="115">
        <v>19.552219999999998</v>
      </c>
      <c r="F116" s="115"/>
      <c r="G116" s="71">
        <f t="shared" si="54"/>
        <v>19.552219999999998</v>
      </c>
      <c r="H116" s="115">
        <v>19.552219999999998</v>
      </c>
      <c r="I116" s="115"/>
      <c r="J116" s="71">
        <f t="shared" si="55"/>
        <v>19.552219999999998</v>
      </c>
      <c r="K116" s="115">
        <v>19.552219999999998</v>
      </c>
      <c r="L116" s="115"/>
      <c r="M116" s="32">
        <f t="shared" si="52"/>
        <v>100</v>
      </c>
      <c r="N116" s="189"/>
      <c r="O116" s="181"/>
      <c r="P116" s="196"/>
      <c r="Q116" s="181"/>
      <c r="R116" s="34"/>
    </row>
    <row r="117" spans="2:20" ht="24" x14ac:dyDescent="0.3">
      <c r="B117" s="16"/>
      <c r="C117" s="187" t="s">
        <v>163</v>
      </c>
      <c r="D117" s="71">
        <f t="shared" si="53"/>
        <v>0.70011000000000001</v>
      </c>
      <c r="E117" s="115">
        <v>0.70011000000000001</v>
      </c>
      <c r="F117" s="115"/>
      <c r="G117" s="71">
        <f t="shared" si="54"/>
        <v>0.70011000000000001</v>
      </c>
      <c r="H117" s="115">
        <v>0.70011000000000001</v>
      </c>
      <c r="I117" s="115"/>
      <c r="J117" s="71">
        <f t="shared" si="55"/>
        <v>0.70011000000000001</v>
      </c>
      <c r="K117" s="115">
        <v>0.70011000000000001</v>
      </c>
      <c r="L117" s="115"/>
      <c r="M117" s="32">
        <f t="shared" si="52"/>
        <v>100</v>
      </c>
      <c r="N117" s="189"/>
      <c r="O117" s="181"/>
      <c r="P117" s="196"/>
      <c r="Q117" s="181"/>
      <c r="R117" s="34"/>
    </row>
    <row r="118" spans="2:20" ht="24" x14ac:dyDescent="0.3">
      <c r="B118" s="16"/>
      <c r="C118" s="187" t="s">
        <v>164</v>
      </c>
      <c r="D118" s="71">
        <f t="shared" si="53"/>
        <v>1.41252</v>
      </c>
      <c r="E118" s="115">
        <v>1.41252</v>
      </c>
      <c r="F118" s="117"/>
      <c r="G118" s="71">
        <f t="shared" si="54"/>
        <v>1.41252</v>
      </c>
      <c r="H118" s="115">
        <v>1.41252</v>
      </c>
      <c r="I118" s="115"/>
      <c r="J118" s="71">
        <f t="shared" si="55"/>
        <v>1.41252</v>
      </c>
      <c r="K118" s="115">
        <v>1.41252</v>
      </c>
      <c r="L118" s="115"/>
      <c r="M118" s="32">
        <f t="shared" si="52"/>
        <v>100</v>
      </c>
      <c r="N118" s="183"/>
      <c r="O118" s="181"/>
      <c r="P118" s="196"/>
      <c r="Q118" s="181"/>
      <c r="R118" s="51"/>
    </row>
    <row r="119" spans="2:20" ht="36" x14ac:dyDescent="0.3">
      <c r="B119" s="16"/>
      <c r="C119" s="187" t="s">
        <v>165</v>
      </c>
      <c r="D119" s="71">
        <f t="shared" si="53"/>
        <v>1.4556500000000001</v>
      </c>
      <c r="E119" s="122">
        <v>1.4556500000000001</v>
      </c>
      <c r="F119" s="117"/>
      <c r="G119" s="71">
        <f t="shared" si="54"/>
        <v>1.4556500000000001</v>
      </c>
      <c r="H119" s="122">
        <v>1.4556500000000001</v>
      </c>
      <c r="I119" s="115"/>
      <c r="J119" s="71">
        <f t="shared" si="55"/>
        <v>1.4556500000000001</v>
      </c>
      <c r="K119" s="122">
        <v>1.4556500000000001</v>
      </c>
      <c r="L119" s="115"/>
      <c r="M119" s="32">
        <f t="shared" si="52"/>
        <v>100</v>
      </c>
      <c r="N119" s="189"/>
      <c r="O119" s="181"/>
      <c r="P119" s="196"/>
      <c r="Q119" s="181"/>
      <c r="R119" s="34"/>
    </row>
    <row r="120" spans="2:20" ht="24" x14ac:dyDescent="0.3">
      <c r="B120" s="16"/>
      <c r="C120" s="187" t="s">
        <v>169</v>
      </c>
      <c r="D120" s="71">
        <f t="shared" ref="D120" si="56">E120+F120</f>
        <v>1.4529000000000001</v>
      </c>
      <c r="E120" s="122">
        <v>1.4529000000000001</v>
      </c>
      <c r="F120" s="117"/>
      <c r="G120" s="71">
        <f t="shared" ref="G120" si="57">H120+I120</f>
        <v>1.4529000000000001</v>
      </c>
      <c r="H120" s="122">
        <v>1.4529000000000001</v>
      </c>
      <c r="I120" s="115"/>
      <c r="J120" s="71">
        <f t="shared" ref="J120" si="58">K120+L120</f>
        <v>1.4529000000000001</v>
      </c>
      <c r="K120" s="122">
        <v>1.4529000000000001</v>
      </c>
      <c r="L120" s="115"/>
      <c r="M120" s="32">
        <f t="shared" si="52"/>
        <v>100</v>
      </c>
      <c r="N120" s="197"/>
      <c r="O120" s="182"/>
      <c r="P120" s="198"/>
      <c r="Q120" s="182"/>
      <c r="R120" s="34"/>
    </row>
    <row r="121" spans="2:20" ht="24" x14ac:dyDescent="0.3">
      <c r="B121" s="16"/>
      <c r="C121" s="187" t="s">
        <v>166</v>
      </c>
      <c r="D121" s="71">
        <f t="shared" si="53"/>
        <v>1.45644</v>
      </c>
      <c r="E121" s="122">
        <v>1.45644</v>
      </c>
      <c r="F121" s="115"/>
      <c r="G121" s="71">
        <f t="shared" si="54"/>
        <v>1.45539</v>
      </c>
      <c r="H121" s="122">
        <v>1.45539</v>
      </c>
      <c r="I121" s="115"/>
      <c r="J121" s="71">
        <f t="shared" si="55"/>
        <v>1.45539</v>
      </c>
      <c r="K121" s="122">
        <v>1.45539</v>
      </c>
      <c r="L121" s="115"/>
      <c r="M121" s="32">
        <f t="shared" si="52"/>
        <v>99.927906401911514</v>
      </c>
      <c r="N121" s="51"/>
      <c r="O121" s="176" t="s">
        <v>271</v>
      </c>
      <c r="P121" s="176">
        <v>107</v>
      </c>
      <c r="Q121" s="165" t="s">
        <v>114</v>
      </c>
      <c r="R121" s="34"/>
    </row>
    <row r="122" spans="2:20" ht="24" x14ac:dyDescent="0.3">
      <c r="B122" s="16"/>
      <c r="C122" s="187" t="s">
        <v>172</v>
      </c>
      <c r="D122" s="71">
        <f t="shared" si="53"/>
        <v>16.93271</v>
      </c>
      <c r="E122" s="115">
        <v>2.3305099999999999</v>
      </c>
      <c r="F122" s="115">
        <v>14.6022</v>
      </c>
      <c r="G122" s="71">
        <f t="shared" si="54"/>
        <v>16.931919999999998</v>
      </c>
      <c r="H122" s="115">
        <v>2.32972</v>
      </c>
      <c r="I122" s="115">
        <v>14.6022</v>
      </c>
      <c r="J122" s="71">
        <f t="shared" si="55"/>
        <v>16.931919999999998</v>
      </c>
      <c r="K122" s="115">
        <v>2.32972</v>
      </c>
      <c r="L122" s="115">
        <v>14.6022</v>
      </c>
      <c r="M122" s="32">
        <f t="shared" si="52"/>
        <v>99.995334473926491</v>
      </c>
      <c r="N122" s="34"/>
      <c r="O122" s="177"/>
      <c r="P122" s="177"/>
      <c r="Q122" s="179"/>
      <c r="R122" s="34"/>
      <c r="S122" s="185"/>
      <c r="T122" s="185"/>
    </row>
    <row r="123" spans="2:20" ht="24" x14ac:dyDescent="0.3">
      <c r="B123" s="16"/>
      <c r="C123" s="187" t="s">
        <v>167</v>
      </c>
      <c r="D123" s="71">
        <f t="shared" si="53"/>
        <v>0.72643000000000002</v>
      </c>
      <c r="E123" s="115">
        <v>0.72643000000000002</v>
      </c>
      <c r="F123" s="115"/>
      <c r="G123" s="71">
        <f t="shared" si="54"/>
        <v>0.72643000000000002</v>
      </c>
      <c r="H123" s="115">
        <v>0.72643000000000002</v>
      </c>
      <c r="I123" s="115"/>
      <c r="J123" s="71">
        <f t="shared" si="55"/>
        <v>0.72643000000000002</v>
      </c>
      <c r="K123" s="115">
        <v>0.72643000000000002</v>
      </c>
      <c r="L123" s="115"/>
      <c r="M123" s="32">
        <f t="shared" si="52"/>
        <v>100</v>
      </c>
      <c r="N123" s="34"/>
      <c r="O123" s="177"/>
      <c r="P123" s="177"/>
      <c r="Q123" s="179"/>
      <c r="R123" s="34"/>
    </row>
    <row r="124" spans="2:20" ht="24" x14ac:dyDescent="0.3">
      <c r="B124" s="16"/>
      <c r="C124" s="187" t="s">
        <v>168</v>
      </c>
      <c r="D124" s="71">
        <f t="shared" si="53"/>
        <v>10.82043</v>
      </c>
      <c r="E124" s="115">
        <v>10.82043</v>
      </c>
      <c r="F124" s="115"/>
      <c r="G124" s="71">
        <f t="shared" si="54"/>
        <v>10.81734</v>
      </c>
      <c r="H124" s="115">
        <v>10.81734</v>
      </c>
      <c r="I124" s="115"/>
      <c r="J124" s="71">
        <f t="shared" si="55"/>
        <v>10.81734</v>
      </c>
      <c r="K124" s="115">
        <v>10.81734</v>
      </c>
      <c r="L124" s="115"/>
      <c r="M124" s="32">
        <f t="shared" si="52"/>
        <v>99.971442909385303</v>
      </c>
      <c r="N124" s="34"/>
      <c r="O124" s="177"/>
      <c r="P124" s="177"/>
      <c r="Q124" s="179"/>
      <c r="R124" s="34"/>
    </row>
    <row r="125" spans="2:20" ht="36" x14ac:dyDescent="0.3">
      <c r="B125" s="16"/>
      <c r="C125" s="187" t="s">
        <v>173</v>
      </c>
      <c r="D125" s="71">
        <f t="shared" si="53"/>
        <v>3.6503700000000001</v>
      </c>
      <c r="E125" s="115"/>
      <c r="F125" s="115">
        <v>3.6503700000000001</v>
      </c>
      <c r="G125" s="71">
        <f t="shared" si="54"/>
        <v>3.6503700000000001</v>
      </c>
      <c r="H125" s="115"/>
      <c r="I125" s="115">
        <v>3.6503700000000001</v>
      </c>
      <c r="J125" s="71">
        <f t="shared" si="55"/>
        <v>3.6503700000000001</v>
      </c>
      <c r="K125" s="115"/>
      <c r="L125" s="115">
        <v>3.6503700000000001</v>
      </c>
      <c r="M125" s="32">
        <f t="shared" si="52"/>
        <v>100</v>
      </c>
      <c r="N125" s="34"/>
      <c r="O125" s="178"/>
      <c r="P125" s="178"/>
      <c r="Q125" s="166"/>
      <c r="R125" s="34"/>
    </row>
    <row r="126" spans="2:20" x14ac:dyDescent="0.3">
      <c r="B126" s="16"/>
      <c r="C126" s="4" t="s">
        <v>345</v>
      </c>
      <c r="D126" s="71"/>
      <c r="E126" s="115"/>
      <c r="F126" s="117">
        <v>8.6110000000000006E-2</v>
      </c>
      <c r="G126" s="71"/>
      <c r="H126" s="115"/>
      <c r="I126" s="115"/>
      <c r="J126" s="71"/>
      <c r="K126" s="115"/>
      <c r="L126" s="115"/>
      <c r="M126" s="32"/>
      <c r="N126" s="144"/>
      <c r="O126" s="146"/>
      <c r="P126" s="53"/>
      <c r="Q126" s="13"/>
      <c r="R126" s="34"/>
    </row>
    <row r="127" spans="2:20" x14ac:dyDescent="0.3">
      <c r="B127" s="16"/>
      <c r="C127" s="130" t="s">
        <v>346</v>
      </c>
      <c r="D127" s="71"/>
      <c r="E127" s="115"/>
      <c r="F127" s="117">
        <v>2.2561900000000001</v>
      </c>
      <c r="G127" s="71"/>
      <c r="H127" s="115"/>
      <c r="I127" s="115"/>
      <c r="J127" s="71"/>
      <c r="K127" s="115"/>
      <c r="L127" s="115"/>
      <c r="M127" s="32"/>
      <c r="N127" s="144"/>
      <c r="O127" s="146"/>
      <c r="P127" s="53"/>
      <c r="Q127" s="13"/>
      <c r="R127" s="34"/>
    </row>
    <row r="128" spans="2:20" x14ac:dyDescent="0.3">
      <c r="B128" s="16"/>
      <c r="C128" s="134" t="s">
        <v>347</v>
      </c>
      <c r="D128" s="71"/>
      <c r="E128" s="115"/>
      <c r="F128" s="117">
        <v>32.613030000000002</v>
      </c>
      <c r="G128" s="71"/>
      <c r="H128" s="115"/>
      <c r="I128" s="115"/>
      <c r="J128" s="71"/>
      <c r="K128" s="115"/>
      <c r="L128" s="115"/>
      <c r="M128" s="32"/>
      <c r="N128" s="144"/>
      <c r="O128" s="146"/>
      <c r="P128" s="53"/>
      <c r="Q128" s="13"/>
      <c r="R128" s="34"/>
    </row>
    <row r="129" spans="2:18" x14ac:dyDescent="0.3">
      <c r="B129" s="16"/>
      <c r="C129" s="131" t="s">
        <v>348</v>
      </c>
      <c r="D129" s="71"/>
      <c r="E129" s="115"/>
      <c r="F129" s="117">
        <v>0.90410000000000001</v>
      </c>
      <c r="G129" s="71"/>
      <c r="H129" s="115"/>
      <c r="I129" s="115"/>
      <c r="J129" s="71"/>
      <c r="K129" s="115"/>
      <c r="L129" s="115"/>
      <c r="M129" s="32"/>
      <c r="N129" s="144"/>
      <c r="O129" s="146"/>
      <c r="P129" s="53"/>
      <c r="Q129" s="13"/>
      <c r="R129" s="34"/>
    </row>
    <row r="130" spans="2:18" x14ac:dyDescent="0.3">
      <c r="B130" s="16"/>
      <c r="C130" s="131" t="s">
        <v>349</v>
      </c>
      <c r="D130" s="71"/>
      <c r="E130" s="115"/>
      <c r="F130" s="117">
        <v>1.5673299999999999</v>
      </c>
      <c r="G130" s="71"/>
      <c r="H130" s="115"/>
      <c r="I130" s="115"/>
      <c r="J130" s="71"/>
      <c r="K130" s="115"/>
      <c r="L130" s="115"/>
      <c r="M130" s="32"/>
      <c r="N130" s="144"/>
      <c r="O130" s="146"/>
      <c r="P130" s="53"/>
      <c r="Q130" s="13"/>
      <c r="R130" s="34"/>
    </row>
    <row r="131" spans="2:18" x14ac:dyDescent="0.3">
      <c r="B131" s="16"/>
      <c r="C131" s="131" t="s">
        <v>350</v>
      </c>
      <c r="D131" s="71"/>
      <c r="E131" s="115"/>
      <c r="F131" s="117">
        <v>1E-4</v>
      </c>
      <c r="G131" s="71"/>
      <c r="H131" s="115"/>
      <c r="I131" s="115"/>
      <c r="J131" s="71"/>
      <c r="K131" s="115"/>
      <c r="L131" s="115"/>
      <c r="M131" s="32"/>
      <c r="N131" s="144"/>
      <c r="O131" s="146"/>
      <c r="P131" s="53"/>
      <c r="Q131" s="13"/>
      <c r="R131" s="34"/>
    </row>
    <row r="132" spans="2:18" x14ac:dyDescent="0.3">
      <c r="B132" s="16"/>
      <c r="C132" s="8"/>
      <c r="D132" s="71"/>
      <c r="E132" s="115">
        <v>1.3279000000000001</v>
      </c>
      <c r="F132" s="117"/>
      <c r="G132" s="71"/>
      <c r="H132" s="115"/>
      <c r="I132" s="117"/>
      <c r="J132" s="71"/>
      <c r="K132" s="115"/>
      <c r="L132" s="115"/>
      <c r="M132" s="32"/>
      <c r="N132" s="32"/>
      <c r="O132" s="16"/>
      <c r="P132" s="26"/>
      <c r="Q132" s="8"/>
      <c r="R132" s="34"/>
    </row>
    <row r="133" spans="2:18" x14ac:dyDescent="0.3">
      <c r="B133" s="16"/>
      <c r="C133" s="26" t="s">
        <v>20</v>
      </c>
      <c r="D133" s="71">
        <f t="shared" si="53"/>
        <v>98.368430000000004</v>
      </c>
      <c r="E133" s="71">
        <f>SUM(E115:E132)</f>
        <v>42.689</v>
      </c>
      <c r="F133" s="71">
        <f>SUM(F115:F131)</f>
        <v>55.679430000000004</v>
      </c>
      <c r="G133" s="71">
        <f t="shared" si="54"/>
        <v>59.608739999999997</v>
      </c>
      <c r="H133" s="71">
        <f>SUM(H115:H125)</f>
        <v>41.356169999999999</v>
      </c>
      <c r="I133" s="71">
        <f>SUM(I115:I125)</f>
        <v>18.252569999999999</v>
      </c>
      <c r="J133" s="71">
        <f t="shared" si="55"/>
        <v>59.608739999999997</v>
      </c>
      <c r="K133" s="71">
        <f>SUM(K115:K125)</f>
        <v>41.356169999999999</v>
      </c>
      <c r="L133" s="71">
        <f>SUM(L115:L125)</f>
        <v>18.252569999999999</v>
      </c>
      <c r="M133" s="32">
        <f t="shared" si="52"/>
        <v>60.597429480169595</v>
      </c>
      <c r="N133" s="32"/>
      <c r="O133" s="16"/>
      <c r="P133" s="33"/>
      <c r="Q133" s="3"/>
      <c r="R133" s="34"/>
    </row>
    <row r="134" spans="2:18" ht="36" x14ac:dyDescent="0.3">
      <c r="B134" s="36" t="s">
        <v>41</v>
      </c>
      <c r="C134" s="140" t="s">
        <v>42</v>
      </c>
      <c r="D134" s="71"/>
      <c r="E134" s="112"/>
      <c r="F134" s="112"/>
      <c r="G134" s="71"/>
      <c r="H134" s="71"/>
      <c r="I134" s="113"/>
      <c r="J134" s="71"/>
      <c r="K134" s="71"/>
      <c r="L134" s="71"/>
      <c r="M134" s="32"/>
      <c r="N134" s="32"/>
      <c r="O134" s="5"/>
      <c r="P134" s="35"/>
      <c r="Q134" s="5"/>
      <c r="R134" s="34"/>
    </row>
    <row r="135" spans="2:18" ht="48" x14ac:dyDescent="0.3">
      <c r="B135" s="16"/>
      <c r="C135" s="187" t="s">
        <v>174</v>
      </c>
      <c r="D135" s="71">
        <f t="shared" si="53"/>
        <v>100</v>
      </c>
      <c r="E135" s="116">
        <v>100</v>
      </c>
      <c r="F135" s="123"/>
      <c r="G135" s="71">
        <f t="shared" si="54"/>
        <v>342.57</v>
      </c>
      <c r="H135" s="116">
        <v>342.57</v>
      </c>
      <c r="I135" s="116"/>
      <c r="J135" s="71">
        <f t="shared" si="55"/>
        <v>24.103999999999999</v>
      </c>
      <c r="K135" s="116">
        <v>24.103999999999999</v>
      </c>
      <c r="L135" s="115"/>
      <c r="M135" s="32">
        <f t="shared" si="52"/>
        <v>24.103999999999999</v>
      </c>
      <c r="N135" s="32"/>
      <c r="O135" s="54" t="s">
        <v>213</v>
      </c>
      <c r="P135" s="63">
        <v>11</v>
      </c>
      <c r="Q135" s="4" t="s">
        <v>175</v>
      </c>
      <c r="R135" s="34"/>
    </row>
    <row r="136" spans="2:18" x14ac:dyDescent="0.3">
      <c r="B136" s="16"/>
      <c r="C136" s="50" t="s">
        <v>356</v>
      </c>
      <c r="D136" s="71">
        <f t="shared" si="53"/>
        <v>90</v>
      </c>
      <c r="E136" s="116">
        <v>90</v>
      </c>
      <c r="F136" s="71"/>
      <c r="G136" s="71">
        <f t="shared" si="54"/>
        <v>0</v>
      </c>
      <c r="H136" s="116"/>
      <c r="I136" s="116"/>
      <c r="J136" s="71">
        <f t="shared" si="55"/>
        <v>0</v>
      </c>
      <c r="K136" s="116"/>
      <c r="L136" s="115"/>
      <c r="M136" s="32">
        <f t="shared" si="52"/>
        <v>0</v>
      </c>
      <c r="N136" s="32"/>
      <c r="O136" s="26"/>
      <c r="P136" s="55"/>
      <c r="Q136" s="7"/>
      <c r="R136" s="34"/>
    </row>
    <row r="137" spans="2:18" x14ac:dyDescent="0.3">
      <c r="B137" s="16"/>
      <c r="C137" s="40" t="s">
        <v>20</v>
      </c>
      <c r="D137" s="71">
        <f t="shared" si="53"/>
        <v>190</v>
      </c>
      <c r="E137" s="124">
        <f>SUM(E135:E136)</f>
        <v>190</v>
      </c>
      <c r="F137" s="124">
        <f>SUM(F135:F136)</f>
        <v>0</v>
      </c>
      <c r="G137" s="71">
        <f t="shared" si="54"/>
        <v>342.57</v>
      </c>
      <c r="H137" s="124">
        <f>SUM(H135:H136)</f>
        <v>342.57</v>
      </c>
      <c r="I137" s="124">
        <f>SUM(I135:I136)</f>
        <v>0</v>
      </c>
      <c r="J137" s="71">
        <f t="shared" si="55"/>
        <v>24.103999999999999</v>
      </c>
      <c r="K137" s="124">
        <f>SUM(K135:K136)</f>
        <v>24.103999999999999</v>
      </c>
      <c r="L137" s="124">
        <f>SUM(L135:L136)</f>
        <v>0</v>
      </c>
      <c r="M137" s="32">
        <f t="shared" si="52"/>
        <v>12.686315789473685</v>
      </c>
      <c r="N137" s="32"/>
      <c r="O137" s="16"/>
      <c r="P137" s="33"/>
      <c r="Q137" s="3"/>
      <c r="R137" s="34"/>
    </row>
    <row r="138" spans="2:18" ht="24" x14ac:dyDescent="0.3">
      <c r="B138" s="36" t="s">
        <v>43</v>
      </c>
      <c r="C138" s="11" t="s">
        <v>44</v>
      </c>
      <c r="D138" s="71"/>
      <c r="E138" s="112"/>
      <c r="F138" s="112"/>
      <c r="G138" s="71"/>
      <c r="H138" s="71"/>
      <c r="I138" s="113"/>
      <c r="J138" s="71"/>
      <c r="K138" s="71"/>
      <c r="L138" s="71"/>
      <c r="M138" s="32"/>
      <c r="N138" s="32"/>
      <c r="O138" s="5"/>
      <c r="P138" s="35"/>
      <c r="Q138" s="5"/>
      <c r="R138" s="34"/>
    </row>
    <row r="139" spans="2:18" ht="48" x14ac:dyDescent="0.3">
      <c r="B139" s="16"/>
      <c r="C139" s="187" t="s">
        <v>176</v>
      </c>
      <c r="D139" s="71">
        <f t="shared" si="53"/>
        <v>366</v>
      </c>
      <c r="E139" s="124">
        <v>366</v>
      </c>
      <c r="F139" s="124"/>
      <c r="G139" s="71">
        <f t="shared" si="54"/>
        <v>884.49161000000004</v>
      </c>
      <c r="H139" s="124">
        <v>884.49161000000004</v>
      </c>
      <c r="I139" s="110"/>
      <c r="J139" s="71">
        <f t="shared" si="55"/>
        <v>365.84863000000001</v>
      </c>
      <c r="K139" s="110">
        <v>365.84863000000001</v>
      </c>
      <c r="L139" s="110"/>
      <c r="M139" s="32">
        <f t="shared" si="52"/>
        <v>99.958642076502727</v>
      </c>
      <c r="N139" s="32"/>
      <c r="O139" s="16" t="s">
        <v>272</v>
      </c>
      <c r="P139" s="32">
        <v>98</v>
      </c>
      <c r="Q139" s="4" t="s">
        <v>177</v>
      </c>
      <c r="R139" s="34" t="s">
        <v>309</v>
      </c>
    </row>
    <row r="140" spans="2:18" ht="60" x14ac:dyDescent="0.3">
      <c r="B140" s="16"/>
      <c r="C140" s="187" t="s">
        <v>378</v>
      </c>
      <c r="D140" s="71">
        <f t="shared" si="53"/>
        <v>72.55</v>
      </c>
      <c r="E140" s="110">
        <v>72.55</v>
      </c>
      <c r="F140" s="110"/>
      <c r="G140" s="71">
        <f t="shared" si="54"/>
        <v>371.70454999999998</v>
      </c>
      <c r="H140" s="110">
        <v>371.70454999999998</v>
      </c>
      <c r="I140" s="110"/>
      <c r="J140" s="71">
        <f t="shared" si="55"/>
        <v>0.91505999999999998</v>
      </c>
      <c r="K140" s="110">
        <v>0.91505999999999998</v>
      </c>
      <c r="L140" s="110"/>
      <c r="M140" s="32">
        <f t="shared" si="52"/>
        <v>1.2612818745692627</v>
      </c>
      <c r="N140" s="32"/>
      <c r="O140" s="16" t="s">
        <v>227</v>
      </c>
      <c r="P140" s="67" t="s">
        <v>187</v>
      </c>
      <c r="Q140" s="4" t="s">
        <v>191</v>
      </c>
      <c r="R140" s="34"/>
    </row>
    <row r="141" spans="2:18" ht="36" x14ac:dyDescent="0.3">
      <c r="B141" s="16"/>
      <c r="C141" s="22" t="s">
        <v>273</v>
      </c>
      <c r="D141" s="71">
        <f t="shared" si="53"/>
        <v>13.5101</v>
      </c>
      <c r="E141" s="110">
        <v>13.5101</v>
      </c>
      <c r="F141" s="110"/>
      <c r="G141" s="71">
        <f t="shared" si="54"/>
        <v>13.5101</v>
      </c>
      <c r="H141" s="110">
        <v>13.5101</v>
      </c>
      <c r="I141" s="110"/>
      <c r="J141" s="71">
        <f t="shared" si="55"/>
        <v>0</v>
      </c>
      <c r="K141" s="110"/>
      <c r="L141" s="110"/>
      <c r="M141" s="32">
        <f t="shared" si="52"/>
        <v>0</v>
      </c>
      <c r="N141" s="32"/>
      <c r="O141" s="18" t="s">
        <v>274</v>
      </c>
      <c r="P141" s="26" t="s">
        <v>64</v>
      </c>
      <c r="Q141" s="93" t="s">
        <v>275</v>
      </c>
      <c r="R141" s="34"/>
    </row>
    <row r="142" spans="2:18" ht="48" x14ac:dyDescent="0.3">
      <c r="B142" s="16"/>
      <c r="C142" s="17" t="s">
        <v>276</v>
      </c>
      <c r="D142" s="71">
        <f t="shared" ref="D142:D146" si="59">E142+F142</f>
        <v>30</v>
      </c>
      <c r="E142" s="110">
        <v>30</v>
      </c>
      <c r="F142" s="110"/>
      <c r="G142" s="71">
        <f t="shared" ref="G142:G145" si="60">H142+I142</f>
        <v>128.648</v>
      </c>
      <c r="H142" s="110">
        <v>128.648</v>
      </c>
      <c r="I142" s="110"/>
      <c r="J142" s="71">
        <f t="shared" ref="J142:J145" si="61">K142+L142</f>
        <v>0</v>
      </c>
      <c r="K142" s="110"/>
      <c r="L142" s="110"/>
      <c r="M142" s="32">
        <f t="shared" ref="M142:M145" si="62">J142/D142%</f>
        <v>0</v>
      </c>
      <c r="N142" s="32">
        <v>100</v>
      </c>
      <c r="O142" s="18" t="s">
        <v>386</v>
      </c>
      <c r="P142" s="38">
        <v>149</v>
      </c>
      <c r="Q142" s="20" t="s">
        <v>277</v>
      </c>
      <c r="R142" s="34" t="s">
        <v>310</v>
      </c>
    </row>
    <row r="143" spans="2:18" ht="48" x14ac:dyDescent="0.3">
      <c r="B143" s="16"/>
      <c r="C143" s="84" t="s">
        <v>278</v>
      </c>
      <c r="D143" s="71">
        <f t="shared" si="59"/>
        <v>30</v>
      </c>
      <c r="E143" s="110">
        <v>30</v>
      </c>
      <c r="F143" s="110"/>
      <c r="G143" s="71">
        <f t="shared" si="60"/>
        <v>111.13200000000001</v>
      </c>
      <c r="H143" s="110">
        <v>111.13200000000001</v>
      </c>
      <c r="I143" s="110"/>
      <c r="J143" s="71">
        <f t="shared" si="61"/>
        <v>0</v>
      </c>
      <c r="K143" s="110"/>
      <c r="L143" s="110"/>
      <c r="M143" s="32">
        <f t="shared" si="62"/>
        <v>0</v>
      </c>
      <c r="N143" s="32">
        <v>100</v>
      </c>
      <c r="O143" s="18" t="s">
        <v>387</v>
      </c>
      <c r="P143" s="38">
        <v>147</v>
      </c>
      <c r="Q143" s="91" t="s">
        <v>279</v>
      </c>
      <c r="R143" s="34" t="s">
        <v>311</v>
      </c>
    </row>
    <row r="144" spans="2:18" ht="48" x14ac:dyDescent="0.3">
      <c r="B144" s="16"/>
      <c r="C144" s="90" t="s">
        <v>280</v>
      </c>
      <c r="D144" s="71">
        <f t="shared" si="59"/>
        <v>28.687529999999999</v>
      </c>
      <c r="E144" s="110">
        <v>28.687529999999999</v>
      </c>
      <c r="F144" s="110"/>
      <c r="G144" s="71">
        <f t="shared" si="60"/>
        <v>222.75</v>
      </c>
      <c r="H144" s="110">
        <v>222.75</v>
      </c>
      <c r="I144" s="110"/>
      <c r="J144" s="71">
        <f t="shared" si="61"/>
        <v>0</v>
      </c>
      <c r="K144" s="110"/>
      <c r="L144" s="110"/>
      <c r="M144" s="32">
        <f t="shared" si="62"/>
        <v>0</v>
      </c>
      <c r="N144" s="32">
        <v>100</v>
      </c>
      <c r="O144" s="18" t="s">
        <v>388</v>
      </c>
      <c r="P144" s="38">
        <v>90</v>
      </c>
      <c r="Q144" s="25" t="s">
        <v>281</v>
      </c>
      <c r="R144" s="34" t="s">
        <v>312</v>
      </c>
    </row>
    <row r="145" spans="2:18" ht="72" x14ac:dyDescent="0.3">
      <c r="B145" s="16"/>
      <c r="C145" s="85" t="s">
        <v>379</v>
      </c>
      <c r="D145" s="71">
        <f t="shared" si="59"/>
        <v>20</v>
      </c>
      <c r="E145" s="110">
        <v>20</v>
      </c>
      <c r="F145" s="110"/>
      <c r="G145" s="71">
        <f t="shared" si="60"/>
        <v>100</v>
      </c>
      <c r="H145" s="110">
        <v>100</v>
      </c>
      <c r="I145" s="110"/>
      <c r="J145" s="71">
        <f t="shared" si="61"/>
        <v>0</v>
      </c>
      <c r="K145" s="110"/>
      <c r="L145" s="110"/>
      <c r="M145" s="32">
        <f t="shared" si="62"/>
        <v>0</v>
      </c>
      <c r="N145" s="32"/>
      <c r="O145" s="16" t="s">
        <v>282</v>
      </c>
      <c r="P145" s="38" t="s">
        <v>188</v>
      </c>
      <c r="Q145" s="14" t="s">
        <v>191</v>
      </c>
      <c r="R145" s="34"/>
    </row>
    <row r="146" spans="2:18" x14ac:dyDescent="0.3">
      <c r="B146" s="16"/>
      <c r="C146" s="4"/>
      <c r="D146" s="71">
        <f t="shared" si="59"/>
        <v>3.6999999999999999E-4</v>
      </c>
      <c r="E146" s="110">
        <v>3.6999999999999999E-4</v>
      </c>
      <c r="F146" s="110"/>
      <c r="G146" s="71"/>
      <c r="H146" s="110"/>
      <c r="I146" s="110"/>
      <c r="J146" s="71"/>
      <c r="K146" s="110"/>
      <c r="L146" s="110"/>
      <c r="M146" s="32"/>
      <c r="N146" s="32"/>
      <c r="O146" s="16"/>
      <c r="P146" s="26"/>
      <c r="Q146" s="14"/>
      <c r="R146" s="34"/>
    </row>
    <row r="147" spans="2:18" x14ac:dyDescent="0.3">
      <c r="B147" s="16"/>
      <c r="C147" s="2" t="s">
        <v>20</v>
      </c>
      <c r="D147" s="71">
        <f t="shared" si="53"/>
        <v>560.74800000000005</v>
      </c>
      <c r="E147" s="124">
        <f>SUM(E139:E146)</f>
        <v>560.74800000000005</v>
      </c>
      <c r="F147" s="124">
        <f>SUM(F139:F141)</f>
        <v>0</v>
      </c>
      <c r="G147" s="71">
        <f t="shared" si="54"/>
        <v>1269.7062599999999</v>
      </c>
      <c r="H147" s="124">
        <f>SUM(H139:H141)</f>
        <v>1269.7062599999999</v>
      </c>
      <c r="I147" s="124">
        <f>SUM(I139:I141)</f>
        <v>0</v>
      </c>
      <c r="J147" s="71">
        <f t="shared" si="55"/>
        <v>366.76369</v>
      </c>
      <c r="K147" s="124">
        <f>SUM(K139:K141)</f>
        <v>366.76369</v>
      </c>
      <c r="L147" s="124">
        <f>SUM(L139:L141)</f>
        <v>0</v>
      </c>
      <c r="M147" s="32">
        <f t="shared" si="52"/>
        <v>65.406152139642046</v>
      </c>
      <c r="N147" s="32"/>
      <c r="O147" s="16"/>
      <c r="P147" s="33"/>
      <c r="Q147" s="3"/>
      <c r="R147" s="34"/>
    </row>
    <row r="148" spans="2:18" ht="24" x14ac:dyDescent="0.3">
      <c r="B148" s="36" t="s">
        <v>45</v>
      </c>
      <c r="C148" s="141" t="s">
        <v>46</v>
      </c>
      <c r="D148" s="71"/>
      <c r="E148" s="110"/>
      <c r="F148" s="110"/>
      <c r="G148" s="71"/>
      <c r="H148" s="110"/>
      <c r="I148" s="110"/>
      <c r="J148" s="71"/>
      <c r="K148" s="110"/>
      <c r="L148" s="110"/>
      <c r="M148" s="32"/>
      <c r="N148" s="32"/>
      <c r="O148" s="16"/>
      <c r="P148" s="26"/>
      <c r="Q148" s="138"/>
      <c r="R148" s="34"/>
    </row>
    <row r="149" spans="2:18" ht="48" x14ac:dyDescent="0.3">
      <c r="B149" s="16"/>
      <c r="C149" s="79" t="s">
        <v>303</v>
      </c>
      <c r="D149" s="71">
        <f t="shared" ref="D149" si="63">E149+F149</f>
        <v>625.36800000000005</v>
      </c>
      <c r="E149" s="110">
        <v>625.36800000000005</v>
      </c>
      <c r="F149" s="110"/>
      <c r="G149" s="71">
        <f t="shared" ref="G149" si="64">H149+I149</f>
        <v>625.36800000000005</v>
      </c>
      <c r="H149" s="125">
        <v>625.36800000000005</v>
      </c>
      <c r="I149" s="110"/>
      <c r="J149" s="71">
        <f t="shared" ref="J149" si="65">K149+L149</f>
        <v>0</v>
      </c>
      <c r="K149" s="110"/>
      <c r="L149" s="110"/>
      <c r="M149" s="139">
        <f t="shared" ref="M149" si="66">J149/D149%</f>
        <v>0</v>
      </c>
      <c r="N149" s="32"/>
      <c r="O149" s="18" t="s">
        <v>304</v>
      </c>
      <c r="P149" s="38">
        <v>141</v>
      </c>
      <c r="Q149" s="111" t="s">
        <v>305</v>
      </c>
      <c r="R149" s="34"/>
    </row>
    <row r="150" spans="2:18" x14ac:dyDescent="0.3">
      <c r="B150" s="16"/>
      <c r="C150" s="137"/>
      <c r="D150" s="71">
        <f t="shared" si="53"/>
        <v>625.36800000000005</v>
      </c>
      <c r="E150" s="110">
        <f>SUM(E149)</f>
        <v>625.36800000000005</v>
      </c>
      <c r="F150" s="110">
        <f>SUM(F149)</f>
        <v>0</v>
      </c>
      <c r="G150" s="71">
        <f t="shared" si="54"/>
        <v>625.36800000000005</v>
      </c>
      <c r="H150" s="110">
        <f>SUM(H149)</f>
        <v>625.36800000000005</v>
      </c>
      <c r="I150" s="110">
        <f>SUM(I149)</f>
        <v>0</v>
      </c>
      <c r="J150" s="71">
        <f t="shared" si="55"/>
        <v>0</v>
      </c>
      <c r="K150" s="110">
        <f>SUM(K149)</f>
        <v>0</v>
      </c>
      <c r="L150" s="110">
        <f>SUM(L149)</f>
        <v>0</v>
      </c>
      <c r="M150" s="32">
        <f t="shared" si="52"/>
        <v>0</v>
      </c>
      <c r="N150" s="32"/>
      <c r="O150" s="16"/>
      <c r="P150" s="26"/>
      <c r="Q150" s="138"/>
      <c r="R150" s="34"/>
    </row>
    <row r="151" spans="2:18" ht="24" x14ac:dyDescent="0.3">
      <c r="B151" s="36" t="s">
        <v>47</v>
      </c>
      <c r="C151" s="140" t="s">
        <v>48</v>
      </c>
      <c r="D151" s="71"/>
      <c r="E151" s="112"/>
      <c r="F151" s="112"/>
      <c r="G151" s="71"/>
      <c r="H151" s="71"/>
      <c r="I151" s="113"/>
      <c r="J151" s="71"/>
      <c r="K151" s="71"/>
      <c r="L151" s="71"/>
      <c r="M151" s="32"/>
      <c r="N151" s="32"/>
      <c r="O151" s="5"/>
      <c r="P151" s="35"/>
      <c r="Q151" s="5"/>
      <c r="R151" s="34"/>
    </row>
    <row r="152" spans="2:18" ht="84" x14ac:dyDescent="0.3">
      <c r="B152" s="16"/>
      <c r="C152" s="69" t="s">
        <v>203</v>
      </c>
      <c r="D152" s="71">
        <f t="shared" ref="D152:D157" si="67">E152+F152</f>
        <v>93.148880000000005</v>
      </c>
      <c r="E152" s="114">
        <v>93.148880000000005</v>
      </c>
      <c r="F152" s="114"/>
      <c r="G152" s="71">
        <f t="shared" ref="G152:G157" si="68">H152+I152</f>
        <v>93.148880000000005</v>
      </c>
      <c r="H152" s="114">
        <v>93.148880000000005</v>
      </c>
      <c r="I152" s="114"/>
      <c r="J152" s="71">
        <f t="shared" ref="J152:J157" si="69">K152+L152</f>
        <v>18.629770000000001</v>
      </c>
      <c r="K152" s="114">
        <v>18.629770000000001</v>
      </c>
      <c r="L152" s="115"/>
      <c r="M152" s="32">
        <f t="shared" ref="M152:M157" si="70">J152/D152%</f>
        <v>19.999993558698719</v>
      </c>
      <c r="N152" s="32">
        <v>80</v>
      </c>
      <c r="O152" s="26" t="s">
        <v>204</v>
      </c>
      <c r="P152" s="49">
        <v>21</v>
      </c>
      <c r="Q152" s="4" t="s">
        <v>393</v>
      </c>
      <c r="R152" s="34"/>
    </row>
    <row r="153" spans="2:18" ht="36" x14ac:dyDescent="0.3">
      <c r="B153" s="16"/>
      <c r="C153" s="94" t="s">
        <v>283</v>
      </c>
      <c r="D153" s="71">
        <f t="shared" si="67"/>
        <v>10</v>
      </c>
      <c r="E153" s="114">
        <v>10</v>
      </c>
      <c r="F153" s="114"/>
      <c r="G153" s="71">
        <f t="shared" si="68"/>
        <v>10</v>
      </c>
      <c r="H153" s="114">
        <v>10</v>
      </c>
      <c r="I153" s="114"/>
      <c r="J153" s="71">
        <f t="shared" si="69"/>
        <v>0</v>
      </c>
      <c r="K153" s="114"/>
      <c r="L153" s="115"/>
      <c r="M153" s="32">
        <f t="shared" si="70"/>
        <v>0</v>
      </c>
      <c r="N153" s="32"/>
      <c r="O153" s="18" t="s">
        <v>274</v>
      </c>
      <c r="P153" s="37" t="s">
        <v>64</v>
      </c>
      <c r="Q153" s="95" t="s">
        <v>183</v>
      </c>
      <c r="R153" s="34"/>
    </row>
    <row r="154" spans="2:18" ht="48" x14ac:dyDescent="0.3">
      <c r="B154" s="16"/>
      <c r="C154" s="17" t="s">
        <v>284</v>
      </c>
      <c r="D154" s="71">
        <f t="shared" si="67"/>
        <v>69.078000000000003</v>
      </c>
      <c r="E154" s="115">
        <v>69.078000000000003</v>
      </c>
      <c r="F154" s="115"/>
      <c r="G154" s="71">
        <f t="shared" si="68"/>
        <v>69.078000000000003</v>
      </c>
      <c r="H154" s="115">
        <v>69.078000000000003</v>
      </c>
      <c r="I154" s="115"/>
      <c r="J154" s="71">
        <f t="shared" si="69"/>
        <v>0</v>
      </c>
      <c r="K154" s="115"/>
      <c r="L154" s="115"/>
      <c r="M154" s="32">
        <f t="shared" si="70"/>
        <v>0</v>
      </c>
      <c r="N154" s="32"/>
      <c r="O154" s="21" t="s">
        <v>219</v>
      </c>
      <c r="P154" s="58" t="s">
        <v>187</v>
      </c>
      <c r="Q154" s="83" t="s">
        <v>189</v>
      </c>
      <c r="R154" s="34"/>
    </row>
    <row r="155" spans="2:18" ht="72" x14ac:dyDescent="0.3">
      <c r="B155" s="16"/>
      <c r="C155" s="85" t="s">
        <v>379</v>
      </c>
      <c r="D155" s="71">
        <f t="shared" si="67"/>
        <v>20</v>
      </c>
      <c r="E155" s="115">
        <v>20</v>
      </c>
      <c r="F155" s="115"/>
      <c r="G155" s="71">
        <f t="shared" si="68"/>
        <v>100</v>
      </c>
      <c r="H155" s="115">
        <v>100</v>
      </c>
      <c r="I155" s="115"/>
      <c r="J155" s="71">
        <f t="shared" si="69"/>
        <v>0</v>
      </c>
      <c r="K155" s="115"/>
      <c r="L155" s="115"/>
      <c r="M155" s="32">
        <f t="shared" si="70"/>
        <v>0</v>
      </c>
      <c r="N155" s="32"/>
      <c r="O155" s="16" t="s">
        <v>282</v>
      </c>
      <c r="P155" s="58" t="s">
        <v>188</v>
      </c>
      <c r="Q155" s="14" t="s">
        <v>189</v>
      </c>
      <c r="R155" s="34"/>
    </row>
    <row r="156" spans="2:18" ht="48" x14ac:dyDescent="0.3">
      <c r="B156" s="16"/>
      <c r="C156" s="96" t="s">
        <v>285</v>
      </c>
      <c r="D156" s="71">
        <f t="shared" si="67"/>
        <v>4.7299999999999998E-3</v>
      </c>
      <c r="E156" s="115">
        <v>4.7299999999999998E-3</v>
      </c>
      <c r="F156" s="115"/>
      <c r="G156" s="71">
        <f t="shared" si="68"/>
        <v>4.7299999999999998E-3</v>
      </c>
      <c r="H156" s="115">
        <v>4.7299999999999998E-3</v>
      </c>
      <c r="I156" s="115"/>
      <c r="J156" s="71">
        <f t="shared" si="69"/>
        <v>0</v>
      </c>
      <c r="K156" s="115"/>
      <c r="L156" s="115"/>
      <c r="M156" s="32">
        <f t="shared" si="70"/>
        <v>0</v>
      </c>
      <c r="N156" s="32"/>
      <c r="O156" s="21" t="s">
        <v>286</v>
      </c>
      <c r="P156" s="58">
        <v>17</v>
      </c>
      <c r="Q156" s="83" t="s">
        <v>189</v>
      </c>
      <c r="R156" s="34"/>
    </row>
    <row r="157" spans="2:18" x14ac:dyDescent="0.3">
      <c r="B157" s="16"/>
      <c r="C157" s="134" t="s">
        <v>351</v>
      </c>
      <c r="D157" s="71">
        <f t="shared" si="67"/>
        <v>8.8517899999999994</v>
      </c>
      <c r="E157" s="71"/>
      <c r="F157" s="115">
        <v>8.8517899999999994</v>
      </c>
      <c r="G157" s="71">
        <f t="shared" si="68"/>
        <v>0</v>
      </c>
      <c r="H157" s="115"/>
      <c r="I157" s="115"/>
      <c r="J157" s="71">
        <f t="shared" si="69"/>
        <v>0</v>
      </c>
      <c r="K157" s="71"/>
      <c r="L157" s="71"/>
      <c r="M157" s="32">
        <f t="shared" si="70"/>
        <v>0</v>
      </c>
      <c r="N157" s="32"/>
      <c r="O157" s="5"/>
      <c r="P157" s="35"/>
      <c r="Q157" s="5"/>
      <c r="R157" s="34"/>
    </row>
    <row r="158" spans="2:18" x14ac:dyDescent="0.3">
      <c r="B158" s="16"/>
      <c r="C158" s="130" t="s">
        <v>340</v>
      </c>
      <c r="D158" s="71"/>
      <c r="E158" s="115"/>
      <c r="F158" s="115">
        <v>0.18848999999999999</v>
      </c>
      <c r="G158" s="71"/>
      <c r="H158" s="115"/>
      <c r="I158" s="115"/>
      <c r="J158" s="71"/>
      <c r="K158" s="115"/>
      <c r="L158" s="115"/>
      <c r="M158" s="32"/>
      <c r="N158" s="32"/>
      <c r="O158" s="26"/>
      <c r="P158" s="40"/>
      <c r="Q158" s="7"/>
      <c r="R158" s="34"/>
    </row>
    <row r="159" spans="2:18" x14ac:dyDescent="0.3">
      <c r="B159" s="16"/>
      <c r="C159" s="135" t="s">
        <v>352</v>
      </c>
      <c r="D159" s="71"/>
      <c r="E159" s="115"/>
      <c r="F159" s="115">
        <v>0.9</v>
      </c>
      <c r="G159" s="71"/>
      <c r="H159" s="115"/>
      <c r="I159" s="115"/>
      <c r="J159" s="71"/>
      <c r="K159" s="115"/>
      <c r="L159" s="115"/>
      <c r="M159" s="32"/>
      <c r="N159" s="32"/>
      <c r="O159" s="26"/>
      <c r="P159" s="40"/>
      <c r="Q159" s="7"/>
      <c r="R159" s="34"/>
    </row>
    <row r="160" spans="2:18" x14ac:dyDescent="0.3">
      <c r="B160" s="16"/>
      <c r="C160" s="131" t="s">
        <v>334</v>
      </c>
      <c r="D160" s="71"/>
      <c r="E160" s="115"/>
      <c r="F160" s="115">
        <v>7.9000000000000001E-4</v>
      </c>
      <c r="G160" s="71"/>
      <c r="H160" s="115"/>
      <c r="I160" s="115"/>
      <c r="J160" s="71"/>
      <c r="K160" s="115"/>
      <c r="L160" s="115"/>
      <c r="M160" s="32"/>
      <c r="N160" s="32"/>
      <c r="O160" s="26"/>
      <c r="P160" s="40"/>
      <c r="Q160" s="7"/>
      <c r="R160" s="34"/>
    </row>
    <row r="161" spans="2:18" x14ac:dyDescent="0.3">
      <c r="B161" s="16"/>
      <c r="C161" s="131" t="s">
        <v>353</v>
      </c>
      <c r="D161" s="71"/>
      <c r="E161" s="115"/>
      <c r="F161" s="115">
        <v>3.6829999999999998</v>
      </c>
      <c r="G161" s="71"/>
      <c r="H161" s="115"/>
      <c r="I161" s="115"/>
      <c r="J161" s="71"/>
      <c r="K161" s="115"/>
      <c r="L161" s="115"/>
      <c r="M161" s="32"/>
      <c r="N161" s="32"/>
      <c r="O161" s="26"/>
      <c r="P161" s="40"/>
      <c r="Q161" s="7"/>
      <c r="R161" s="34"/>
    </row>
    <row r="162" spans="2:18" x14ac:dyDescent="0.3">
      <c r="B162" s="16"/>
      <c r="C162" s="130"/>
      <c r="D162" s="71"/>
      <c r="E162" s="115">
        <v>3.8999999999999999E-4</v>
      </c>
      <c r="F162" s="115"/>
      <c r="G162" s="71"/>
      <c r="H162" s="115"/>
      <c r="I162" s="115"/>
      <c r="J162" s="71"/>
      <c r="K162" s="115"/>
      <c r="L162" s="115"/>
      <c r="M162" s="32"/>
      <c r="N162" s="32"/>
      <c r="O162" s="26"/>
      <c r="P162" s="40"/>
      <c r="Q162" s="7"/>
      <c r="R162" s="34"/>
    </row>
    <row r="163" spans="2:18" x14ac:dyDescent="0.3">
      <c r="B163" s="16"/>
      <c r="C163" s="26" t="s">
        <v>20</v>
      </c>
      <c r="D163" s="71">
        <f t="shared" si="53"/>
        <v>205.85606999999999</v>
      </c>
      <c r="E163" s="114">
        <f>SUM(E152:E162)</f>
        <v>192.232</v>
      </c>
      <c r="F163" s="114">
        <f>SUM(F152:F162)</f>
        <v>13.62407</v>
      </c>
      <c r="G163" s="71">
        <f t="shared" si="54"/>
        <v>272.23160999999999</v>
      </c>
      <c r="H163" s="114">
        <f>SUM(H152:H157)</f>
        <v>272.23160999999999</v>
      </c>
      <c r="I163" s="114">
        <f>SUM(I152:I157)</f>
        <v>0</v>
      </c>
      <c r="J163" s="71">
        <f t="shared" si="55"/>
        <v>18.629770000000001</v>
      </c>
      <c r="K163" s="114">
        <f>SUM(K152:K157)</f>
        <v>18.629770000000001</v>
      </c>
      <c r="L163" s="114">
        <f>SUM(L152:L157)</f>
        <v>0</v>
      </c>
      <c r="M163" s="32">
        <f t="shared" ref="M163:M202" si="71">J163/D163%</f>
        <v>9.0499007388997583</v>
      </c>
      <c r="N163" s="32"/>
      <c r="O163" s="16"/>
      <c r="P163" s="33"/>
      <c r="Q163" s="3"/>
      <c r="R163" s="34"/>
    </row>
    <row r="164" spans="2:18" ht="48" x14ac:dyDescent="0.3">
      <c r="B164" s="36" t="s">
        <v>49</v>
      </c>
      <c r="C164" s="11" t="s">
        <v>50</v>
      </c>
      <c r="D164" s="71"/>
      <c r="E164" s="112"/>
      <c r="F164" s="112"/>
      <c r="G164" s="71"/>
      <c r="H164" s="71"/>
      <c r="I164" s="113"/>
      <c r="J164" s="71"/>
      <c r="K164" s="71"/>
      <c r="L164" s="71"/>
      <c r="M164" s="32"/>
      <c r="N164" s="32"/>
      <c r="O164" s="5"/>
      <c r="P164" s="35"/>
      <c r="Q164" s="5"/>
      <c r="R164" s="34"/>
    </row>
    <row r="165" spans="2:18" ht="48" x14ac:dyDescent="0.3">
      <c r="B165" s="16"/>
      <c r="C165" s="187" t="s">
        <v>380</v>
      </c>
      <c r="D165" s="71">
        <f t="shared" si="53"/>
        <v>85.976870000000005</v>
      </c>
      <c r="E165" s="71">
        <v>5.8634500000000003</v>
      </c>
      <c r="F165" s="71">
        <v>80.113420000000005</v>
      </c>
      <c r="G165" s="71">
        <f t="shared" si="54"/>
        <v>85.976870000000005</v>
      </c>
      <c r="H165" s="71"/>
      <c r="I165" s="71">
        <v>85.976870000000005</v>
      </c>
      <c r="J165" s="71">
        <f t="shared" si="55"/>
        <v>80.113420000000005</v>
      </c>
      <c r="K165" s="115"/>
      <c r="L165" s="115">
        <v>80.113420000000005</v>
      </c>
      <c r="M165" s="32">
        <f t="shared" si="71"/>
        <v>93.180200674902451</v>
      </c>
      <c r="N165" s="32"/>
      <c r="O165" s="50" t="s">
        <v>140</v>
      </c>
      <c r="P165" s="57">
        <v>4</v>
      </c>
      <c r="Q165" s="4" t="s">
        <v>115</v>
      </c>
      <c r="R165" s="34"/>
    </row>
    <row r="166" spans="2:18" ht="48" x14ac:dyDescent="0.3">
      <c r="B166" s="16"/>
      <c r="C166" s="187" t="s">
        <v>381</v>
      </c>
      <c r="D166" s="71">
        <f t="shared" si="53"/>
        <v>185</v>
      </c>
      <c r="E166" s="71"/>
      <c r="F166" s="115">
        <v>185</v>
      </c>
      <c r="G166" s="71">
        <f t="shared" si="54"/>
        <v>552.52058999999997</v>
      </c>
      <c r="H166" s="71"/>
      <c r="I166" s="114">
        <v>552.52058999999997</v>
      </c>
      <c r="J166" s="71">
        <f t="shared" si="55"/>
        <v>118.98465999999999</v>
      </c>
      <c r="K166" s="115"/>
      <c r="L166" s="115">
        <f>75.64971+43.33495</f>
        <v>118.98465999999999</v>
      </c>
      <c r="M166" s="32">
        <f t="shared" si="71"/>
        <v>64.316032432432422</v>
      </c>
      <c r="N166" s="32"/>
      <c r="O166" s="26" t="s">
        <v>214</v>
      </c>
      <c r="P166" s="64">
        <v>3</v>
      </c>
      <c r="Q166" s="4" t="s">
        <v>178</v>
      </c>
      <c r="R166" s="34"/>
    </row>
    <row r="167" spans="2:18" ht="48" x14ac:dyDescent="0.3">
      <c r="B167" s="16"/>
      <c r="C167" s="97" t="s">
        <v>287</v>
      </c>
      <c r="D167" s="71">
        <f t="shared" si="53"/>
        <v>8.2897499999999997</v>
      </c>
      <c r="E167" s="114">
        <v>8.2897499999999997</v>
      </c>
      <c r="F167" s="114"/>
      <c r="G167" s="71">
        <f t="shared" si="54"/>
        <v>8.2897499999999997</v>
      </c>
      <c r="H167" s="127"/>
      <c r="I167" s="114">
        <v>8.2897499999999997</v>
      </c>
      <c r="J167" s="71">
        <f t="shared" si="55"/>
        <v>0</v>
      </c>
      <c r="K167" s="115"/>
      <c r="L167" s="114"/>
      <c r="M167" s="32">
        <f t="shared" si="71"/>
        <v>0</v>
      </c>
      <c r="N167" s="32">
        <v>100</v>
      </c>
      <c r="O167" s="99" t="s">
        <v>389</v>
      </c>
      <c r="P167" s="100" t="s">
        <v>288</v>
      </c>
      <c r="Q167" s="98" t="s">
        <v>289</v>
      </c>
      <c r="R167" s="34"/>
    </row>
    <row r="168" spans="2:18" x14ac:dyDescent="0.3">
      <c r="B168" s="16"/>
      <c r="C168" s="26" t="s">
        <v>20</v>
      </c>
      <c r="D168" s="71">
        <f t="shared" si="53"/>
        <v>279.26662000000005</v>
      </c>
      <c r="E168" s="71">
        <f>SUM(E165:E167)</f>
        <v>14.1532</v>
      </c>
      <c r="F168" s="71">
        <f>SUM(F165:F167)</f>
        <v>265.11342000000002</v>
      </c>
      <c r="G168" s="71">
        <f t="shared" si="54"/>
        <v>646.78720999999996</v>
      </c>
      <c r="H168" s="71">
        <f>SUM(H165:H167)</f>
        <v>0</v>
      </c>
      <c r="I168" s="71">
        <f>SUM(I165:I167)</f>
        <v>646.78720999999996</v>
      </c>
      <c r="J168" s="71">
        <f t="shared" si="55"/>
        <v>199.09807999999998</v>
      </c>
      <c r="K168" s="71">
        <f>SUM(K165:K167)</f>
        <v>0</v>
      </c>
      <c r="L168" s="71">
        <f>SUM(L165:L167)</f>
        <v>199.09807999999998</v>
      </c>
      <c r="M168" s="32">
        <f t="shared" si="71"/>
        <v>71.293189282700496</v>
      </c>
      <c r="N168" s="32"/>
      <c r="O168" s="16"/>
      <c r="P168" s="33"/>
      <c r="Q168" s="3"/>
      <c r="R168" s="34"/>
    </row>
    <row r="169" spans="2:18" ht="36" x14ac:dyDescent="0.3">
      <c r="B169" s="36" t="s">
        <v>51</v>
      </c>
      <c r="C169" s="11" t="s">
        <v>52</v>
      </c>
      <c r="D169" s="71"/>
      <c r="E169" s="112"/>
      <c r="F169" s="112"/>
      <c r="G169" s="71"/>
      <c r="H169" s="71"/>
      <c r="I169" s="113"/>
      <c r="J169" s="71"/>
      <c r="K169" s="71"/>
      <c r="L169" s="71"/>
      <c r="M169" s="32"/>
      <c r="N169" s="32"/>
      <c r="O169" s="5"/>
      <c r="P169" s="35"/>
      <c r="Q169" s="5"/>
      <c r="R169" s="34"/>
    </row>
    <row r="170" spans="2:18" ht="48" x14ac:dyDescent="0.3">
      <c r="B170" s="16"/>
      <c r="C170" s="187" t="s">
        <v>192</v>
      </c>
      <c r="D170" s="71">
        <f>E170+F170</f>
        <v>6.7319199999999997</v>
      </c>
      <c r="E170" s="71">
        <v>4.4104599999999996</v>
      </c>
      <c r="F170" s="71">
        <v>2.3214600000000001</v>
      </c>
      <c r="G170" s="71">
        <v>137.08235999999999</v>
      </c>
      <c r="H170" s="71"/>
      <c r="I170" s="71"/>
      <c r="J170" s="71">
        <f>K170+L170</f>
        <v>6.7319199999999997</v>
      </c>
      <c r="K170" s="71">
        <v>4.4104599999999996</v>
      </c>
      <c r="L170" s="71">
        <v>2.3214600000000001</v>
      </c>
      <c r="M170" s="32">
        <f t="shared" si="71"/>
        <v>100</v>
      </c>
      <c r="N170" s="143"/>
      <c r="O170" s="101" t="s">
        <v>390</v>
      </c>
      <c r="P170" s="68" t="s">
        <v>193</v>
      </c>
      <c r="Q170" s="5" t="s">
        <v>194</v>
      </c>
      <c r="R170" s="34" t="s">
        <v>314</v>
      </c>
    </row>
    <row r="171" spans="2:18" ht="60" x14ac:dyDescent="0.3">
      <c r="B171" s="16"/>
      <c r="C171" s="187" t="s">
        <v>116</v>
      </c>
      <c r="D171" s="71">
        <f t="shared" ref="D171:D185" si="72">E171+F171</f>
        <v>33.99532</v>
      </c>
      <c r="E171" s="120">
        <v>33.99532</v>
      </c>
      <c r="F171" s="120"/>
      <c r="G171" s="71">
        <f t="shared" ref="G171:G202" si="73">H171+I171</f>
        <v>40.381970000000003</v>
      </c>
      <c r="H171" s="120">
        <v>40.381970000000003</v>
      </c>
      <c r="I171" s="117"/>
      <c r="J171" s="71">
        <f t="shared" ref="J171:J202" si="74">K171+L171</f>
        <v>33.99532</v>
      </c>
      <c r="K171" s="120">
        <v>33.99532</v>
      </c>
      <c r="L171" s="115"/>
      <c r="M171" s="32">
        <f t="shared" si="71"/>
        <v>100</v>
      </c>
      <c r="N171" s="143"/>
      <c r="O171" s="26" t="s">
        <v>138</v>
      </c>
      <c r="P171" s="58">
        <v>156</v>
      </c>
      <c r="Q171" s="187" t="s">
        <v>118</v>
      </c>
      <c r="R171" s="59" t="s">
        <v>313</v>
      </c>
    </row>
    <row r="172" spans="2:18" ht="48" x14ac:dyDescent="0.3">
      <c r="B172" s="16"/>
      <c r="C172" s="187" t="s">
        <v>117</v>
      </c>
      <c r="D172" s="71">
        <f t="shared" si="72"/>
        <v>68.920779999999993</v>
      </c>
      <c r="E172" s="115">
        <v>68.920779999999993</v>
      </c>
      <c r="F172" s="115"/>
      <c r="G172" s="71">
        <f t="shared" si="73"/>
        <v>68.920779999999993</v>
      </c>
      <c r="H172" s="115">
        <v>68.920779999999993</v>
      </c>
      <c r="I172" s="71"/>
      <c r="J172" s="71">
        <f t="shared" si="74"/>
        <v>41.600639999999999</v>
      </c>
      <c r="K172" s="115">
        <f>16.27253+25.32811</f>
        <v>41.600639999999999</v>
      </c>
      <c r="L172" s="115"/>
      <c r="M172" s="32">
        <f t="shared" si="71"/>
        <v>60.360082982229748</v>
      </c>
      <c r="N172" s="32"/>
      <c r="O172" s="6" t="s">
        <v>139</v>
      </c>
      <c r="P172" s="58" t="s">
        <v>64</v>
      </c>
      <c r="Q172" s="187" t="s">
        <v>119</v>
      </c>
      <c r="R172" s="52"/>
    </row>
    <row r="173" spans="2:18" ht="48" x14ac:dyDescent="0.3">
      <c r="B173" s="16"/>
      <c r="C173" s="187" t="s">
        <v>120</v>
      </c>
      <c r="D173" s="71">
        <f t="shared" si="72"/>
        <v>41.718539999999997</v>
      </c>
      <c r="E173" s="115">
        <v>41.718539999999997</v>
      </c>
      <c r="F173" s="115"/>
      <c r="G173" s="71">
        <f t="shared" si="73"/>
        <v>42.208590000000001</v>
      </c>
      <c r="H173" s="115">
        <v>42.208590000000001</v>
      </c>
      <c r="I173" s="71"/>
      <c r="J173" s="71">
        <f t="shared" si="74"/>
        <v>41.718539999999997</v>
      </c>
      <c r="K173" s="115">
        <v>41.718539999999997</v>
      </c>
      <c r="L173" s="115"/>
      <c r="M173" s="32">
        <f t="shared" si="71"/>
        <v>100</v>
      </c>
      <c r="N173" s="32"/>
      <c r="O173" s="6" t="s">
        <v>138</v>
      </c>
      <c r="P173" s="58" t="s">
        <v>122</v>
      </c>
      <c r="Q173" s="187" t="s">
        <v>124</v>
      </c>
      <c r="R173" s="52"/>
    </row>
    <row r="174" spans="2:18" ht="48" x14ac:dyDescent="0.3">
      <c r="B174" s="16"/>
      <c r="C174" s="187" t="s">
        <v>121</v>
      </c>
      <c r="D174" s="71">
        <f t="shared" si="72"/>
        <v>5.7690000000000001</v>
      </c>
      <c r="E174" s="115">
        <v>5.7690000000000001</v>
      </c>
      <c r="F174" s="71"/>
      <c r="G174" s="71">
        <f t="shared" si="73"/>
        <v>5.7690000000000001</v>
      </c>
      <c r="H174" s="115">
        <v>5.7690000000000001</v>
      </c>
      <c r="I174" s="117"/>
      <c r="J174" s="71">
        <f t="shared" si="74"/>
        <v>5.7690000000000001</v>
      </c>
      <c r="K174" s="115">
        <v>5.7690000000000001</v>
      </c>
      <c r="L174" s="115"/>
      <c r="M174" s="32">
        <f t="shared" si="71"/>
        <v>100</v>
      </c>
      <c r="N174" s="32"/>
      <c r="O174" s="6" t="s">
        <v>137</v>
      </c>
      <c r="P174" s="58" t="s">
        <v>123</v>
      </c>
      <c r="Q174" s="187" t="s">
        <v>125</v>
      </c>
      <c r="R174" s="34"/>
    </row>
    <row r="175" spans="2:18" ht="120" x14ac:dyDescent="0.3">
      <c r="B175" s="16"/>
      <c r="C175" s="187" t="s">
        <v>206</v>
      </c>
      <c r="D175" s="71">
        <f t="shared" si="72"/>
        <v>22.4</v>
      </c>
      <c r="E175" s="115">
        <v>22.4</v>
      </c>
      <c r="F175" s="115"/>
      <c r="G175" s="71">
        <f t="shared" si="73"/>
        <v>22.4</v>
      </c>
      <c r="H175" s="115">
        <v>22.4</v>
      </c>
      <c r="I175" s="117"/>
      <c r="J175" s="71">
        <f t="shared" si="74"/>
        <v>11.2</v>
      </c>
      <c r="K175" s="115">
        <v>11.2</v>
      </c>
      <c r="L175" s="115"/>
      <c r="M175" s="32">
        <f t="shared" si="71"/>
        <v>50</v>
      </c>
      <c r="N175" s="32"/>
      <c r="O175" s="26"/>
      <c r="P175" s="187" t="s">
        <v>207</v>
      </c>
      <c r="Q175" s="187" t="s">
        <v>88</v>
      </c>
      <c r="R175" s="34"/>
    </row>
    <row r="176" spans="2:18" ht="60" x14ac:dyDescent="0.3">
      <c r="B176" s="34"/>
      <c r="C176" s="187" t="s">
        <v>205</v>
      </c>
      <c r="D176" s="71">
        <f t="shared" si="72"/>
        <v>1.5145200000000001</v>
      </c>
      <c r="E176" s="128">
        <v>1.5145200000000001</v>
      </c>
      <c r="F176" s="128"/>
      <c r="G176" s="71">
        <f t="shared" si="73"/>
        <v>1.5145200000000001</v>
      </c>
      <c r="H176" s="128">
        <v>1.5145200000000001</v>
      </c>
      <c r="I176" s="128"/>
      <c r="J176" s="71">
        <f t="shared" si="74"/>
        <v>1.2381899999999999</v>
      </c>
      <c r="K176" s="128">
        <v>1.2381899999999999</v>
      </c>
      <c r="L176" s="128"/>
      <c r="M176" s="32">
        <f t="shared" si="71"/>
        <v>81.754615323666897</v>
      </c>
      <c r="N176" s="32"/>
      <c r="O176" s="101" t="s">
        <v>228</v>
      </c>
      <c r="P176" s="58">
        <v>17</v>
      </c>
      <c r="Q176" s="187" t="s">
        <v>190</v>
      </c>
      <c r="R176" s="34"/>
    </row>
    <row r="177" spans="2:18" ht="48" x14ac:dyDescent="0.3">
      <c r="B177" s="34"/>
      <c r="C177" s="102" t="s">
        <v>382</v>
      </c>
      <c r="D177" s="71">
        <f t="shared" si="72"/>
        <v>60.623649999999998</v>
      </c>
      <c r="E177" s="128">
        <v>60.623649999999998</v>
      </c>
      <c r="F177" s="128"/>
      <c r="G177" s="71">
        <f t="shared" si="73"/>
        <v>118.51165</v>
      </c>
      <c r="H177" s="128">
        <v>118.51165</v>
      </c>
      <c r="I177" s="128"/>
      <c r="J177" s="71">
        <f t="shared" si="74"/>
        <v>0</v>
      </c>
      <c r="K177" s="128"/>
      <c r="L177" s="128"/>
      <c r="M177" s="32">
        <f t="shared" si="71"/>
        <v>0</v>
      </c>
      <c r="N177" s="32">
        <v>100</v>
      </c>
      <c r="O177" s="101" t="s">
        <v>290</v>
      </c>
      <c r="P177" s="89" t="s">
        <v>291</v>
      </c>
      <c r="Q177" s="103" t="s">
        <v>292</v>
      </c>
      <c r="R177" s="34"/>
    </row>
    <row r="178" spans="2:18" ht="48" x14ac:dyDescent="0.3">
      <c r="B178" s="34"/>
      <c r="C178" s="17" t="s">
        <v>293</v>
      </c>
      <c r="D178" s="71">
        <f t="shared" si="72"/>
        <v>69.933819999999997</v>
      </c>
      <c r="E178" s="128">
        <v>69.933819999999997</v>
      </c>
      <c r="F178" s="128"/>
      <c r="G178" s="71">
        <f t="shared" si="73"/>
        <v>69.933819999999997</v>
      </c>
      <c r="H178" s="128">
        <v>69.933819999999997</v>
      </c>
      <c r="I178" s="128"/>
      <c r="J178" s="71">
        <f t="shared" si="74"/>
        <v>0</v>
      </c>
      <c r="K178" s="128"/>
      <c r="L178" s="128"/>
      <c r="M178" s="32">
        <f t="shared" si="71"/>
        <v>0</v>
      </c>
      <c r="N178" s="32"/>
      <c r="O178" s="101" t="s">
        <v>219</v>
      </c>
      <c r="P178" s="89" t="s">
        <v>187</v>
      </c>
      <c r="Q178" s="20" t="s">
        <v>189</v>
      </c>
      <c r="R178" s="34"/>
    </row>
    <row r="179" spans="2:18" ht="60" x14ac:dyDescent="0.3">
      <c r="B179" s="34"/>
      <c r="C179" s="107" t="s">
        <v>295</v>
      </c>
      <c r="D179" s="71">
        <f t="shared" si="72"/>
        <v>89.701999999999998</v>
      </c>
      <c r="E179" s="128">
        <v>89.701999999999998</v>
      </c>
      <c r="F179" s="128"/>
      <c r="G179" s="71">
        <f t="shared" si="73"/>
        <v>637.69100000000003</v>
      </c>
      <c r="H179" s="128">
        <v>637.69100000000003</v>
      </c>
      <c r="I179" s="128"/>
      <c r="J179" s="71">
        <f t="shared" si="74"/>
        <v>0</v>
      </c>
      <c r="K179" s="128"/>
      <c r="L179" s="128"/>
      <c r="M179" s="32">
        <f t="shared" si="71"/>
        <v>0</v>
      </c>
      <c r="N179" s="32">
        <v>100</v>
      </c>
      <c r="O179" s="104" t="s">
        <v>391</v>
      </c>
      <c r="P179" s="105">
        <v>162</v>
      </c>
      <c r="Q179" s="106" t="s">
        <v>294</v>
      </c>
      <c r="R179" s="34" t="s">
        <v>315</v>
      </c>
    </row>
    <row r="180" spans="2:18" ht="72" x14ac:dyDescent="0.3">
      <c r="B180" s="34"/>
      <c r="C180" s="85" t="s">
        <v>379</v>
      </c>
      <c r="D180" s="71">
        <f t="shared" ref="D180:D181" si="75">E180+F180</f>
        <v>20</v>
      </c>
      <c r="E180" s="128">
        <v>20</v>
      </c>
      <c r="F180" s="128"/>
      <c r="G180" s="71">
        <f t="shared" ref="G180:G181" si="76">H180+I180</f>
        <v>100</v>
      </c>
      <c r="H180" s="128">
        <v>100</v>
      </c>
      <c r="I180" s="128"/>
      <c r="J180" s="71">
        <f t="shared" ref="J180:J181" si="77">K180+L180</f>
        <v>0</v>
      </c>
      <c r="K180" s="128"/>
      <c r="L180" s="128"/>
      <c r="M180" s="32">
        <f t="shared" ref="M180:M181" si="78">J180/D180%</f>
        <v>0</v>
      </c>
      <c r="N180" s="32"/>
      <c r="O180" s="34" t="s">
        <v>249</v>
      </c>
      <c r="P180" s="105" t="s">
        <v>188</v>
      </c>
      <c r="Q180" s="6" t="s">
        <v>189</v>
      </c>
      <c r="R180" s="34"/>
    </row>
    <row r="181" spans="2:18" ht="60" x14ac:dyDescent="0.3">
      <c r="B181" s="34"/>
      <c r="C181" s="79" t="s">
        <v>383</v>
      </c>
      <c r="D181" s="71">
        <f t="shared" si="75"/>
        <v>2.8249200000000001</v>
      </c>
      <c r="E181" s="128">
        <v>2.8249200000000001</v>
      </c>
      <c r="F181" s="128"/>
      <c r="G181" s="71">
        <f t="shared" si="76"/>
        <v>2.8249200000000001</v>
      </c>
      <c r="H181" s="128">
        <v>2.8249200000000001</v>
      </c>
      <c r="I181" s="128"/>
      <c r="J181" s="71">
        <f t="shared" si="77"/>
        <v>0</v>
      </c>
      <c r="K181" s="128"/>
      <c r="L181" s="128"/>
      <c r="M181" s="32">
        <f t="shared" si="78"/>
        <v>0</v>
      </c>
      <c r="N181" s="32"/>
      <c r="O181" s="34" t="s">
        <v>296</v>
      </c>
      <c r="P181" s="58" t="s">
        <v>297</v>
      </c>
      <c r="Q181" s="6" t="s">
        <v>298</v>
      </c>
      <c r="R181" s="34"/>
    </row>
    <row r="182" spans="2:18" x14ac:dyDescent="0.3">
      <c r="B182" s="34"/>
      <c r="C182" s="60" t="s">
        <v>354</v>
      </c>
      <c r="D182" s="71"/>
      <c r="E182" s="128"/>
      <c r="F182" s="128">
        <v>7.5000000000000002E-4</v>
      </c>
      <c r="G182" s="71"/>
      <c r="H182" s="128"/>
      <c r="I182" s="128"/>
      <c r="J182" s="71"/>
      <c r="K182" s="128"/>
      <c r="L182" s="128"/>
      <c r="M182" s="32"/>
      <c r="N182" s="32"/>
      <c r="O182" s="34"/>
      <c r="P182" s="58"/>
      <c r="Q182" s="6"/>
      <c r="R182" s="34"/>
    </row>
    <row r="183" spans="2:18" x14ac:dyDescent="0.3">
      <c r="B183" s="34"/>
      <c r="C183" s="131" t="s">
        <v>337</v>
      </c>
      <c r="D183" s="71"/>
      <c r="E183" s="128"/>
      <c r="F183" s="128">
        <v>6.4999999999999997E-4</v>
      </c>
      <c r="G183" s="71"/>
      <c r="H183" s="128"/>
      <c r="I183" s="128"/>
      <c r="J183" s="71"/>
      <c r="K183" s="128"/>
      <c r="L183" s="128"/>
      <c r="M183" s="32"/>
      <c r="N183" s="32"/>
      <c r="O183" s="34"/>
      <c r="P183" s="58"/>
      <c r="Q183" s="6"/>
      <c r="R183" s="34"/>
    </row>
    <row r="184" spans="2:18" x14ac:dyDescent="0.3">
      <c r="B184" s="34"/>
      <c r="C184" s="60"/>
      <c r="D184" s="71"/>
      <c r="E184" s="128">
        <v>9.8999999999999999E-4</v>
      </c>
      <c r="F184" s="128"/>
      <c r="G184" s="71"/>
      <c r="H184" s="128"/>
      <c r="I184" s="128"/>
      <c r="J184" s="71"/>
      <c r="K184" s="128"/>
      <c r="L184" s="128"/>
      <c r="M184" s="32"/>
      <c r="N184" s="32"/>
      <c r="O184" s="34"/>
      <c r="P184" s="58"/>
      <c r="Q184" s="6"/>
      <c r="R184" s="34"/>
    </row>
    <row r="185" spans="2:18" x14ac:dyDescent="0.3">
      <c r="B185" s="16"/>
      <c r="C185" s="26" t="s">
        <v>20</v>
      </c>
      <c r="D185" s="71">
        <f t="shared" si="72"/>
        <v>424.13686000000001</v>
      </c>
      <c r="E185" s="71">
        <f>SUM(E170:E184)</f>
        <v>421.81400000000002</v>
      </c>
      <c r="F185" s="71">
        <f>SUM(F170:F184)</f>
        <v>2.3228599999999999</v>
      </c>
      <c r="G185" s="71">
        <f t="shared" si="73"/>
        <v>1110.15625</v>
      </c>
      <c r="H185" s="71">
        <f>SUM(H170:H182)</f>
        <v>1110.15625</v>
      </c>
      <c r="I185" s="71">
        <f>SUM(I170:I182)</f>
        <v>0</v>
      </c>
      <c r="J185" s="71">
        <f t="shared" si="74"/>
        <v>142.25360999999998</v>
      </c>
      <c r="K185" s="71">
        <f>SUM(K170:K182)</f>
        <v>139.93214999999998</v>
      </c>
      <c r="L185" s="71">
        <f>SUM(L170:L182)</f>
        <v>2.3214600000000001</v>
      </c>
      <c r="M185" s="32">
        <f t="shared" si="71"/>
        <v>33.539553718580358</v>
      </c>
      <c r="N185" s="32"/>
      <c r="O185" s="16"/>
      <c r="P185" s="58"/>
      <c r="Q185" s="3"/>
      <c r="R185" s="34"/>
    </row>
    <row r="186" spans="2:18" ht="36" x14ac:dyDescent="0.3">
      <c r="B186" s="36" t="s">
        <v>53</v>
      </c>
      <c r="C186" s="11" t="s">
        <v>54</v>
      </c>
      <c r="D186" s="71"/>
      <c r="E186" s="71"/>
      <c r="F186" s="71"/>
      <c r="G186" s="71"/>
      <c r="H186" s="71"/>
      <c r="I186" s="71"/>
      <c r="J186" s="71"/>
      <c r="K186" s="71"/>
      <c r="L186" s="71"/>
      <c r="M186" s="32"/>
      <c r="N186" s="32"/>
      <c r="O186" s="16"/>
      <c r="P186" s="45"/>
      <c r="Q186" s="3"/>
      <c r="R186" s="34"/>
    </row>
    <row r="187" spans="2:18" ht="60" x14ac:dyDescent="0.3">
      <c r="B187" s="16"/>
      <c r="C187" s="187" t="s">
        <v>126</v>
      </c>
      <c r="D187" s="71">
        <f t="shared" ref="D187:D196" si="79">E187+F187</f>
        <v>70</v>
      </c>
      <c r="E187" s="71">
        <v>70</v>
      </c>
      <c r="F187" s="71"/>
      <c r="G187" s="71">
        <f>H187+I187</f>
        <v>344.93</v>
      </c>
      <c r="H187" s="71">
        <v>344.93</v>
      </c>
      <c r="I187" s="71"/>
      <c r="J187" s="71">
        <f>K187+L187</f>
        <v>70</v>
      </c>
      <c r="K187" s="71">
        <v>70</v>
      </c>
      <c r="L187" s="71"/>
      <c r="M187" s="32">
        <f t="shared" si="71"/>
        <v>100</v>
      </c>
      <c r="N187" s="32"/>
      <c r="O187" s="16" t="s">
        <v>136</v>
      </c>
      <c r="P187" s="57">
        <v>146</v>
      </c>
      <c r="Q187" s="187" t="s">
        <v>131</v>
      </c>
      <c r="R187" s="34" t="s">
        <v>316</v>
      </c>
    </row>
    <row r="188" spans="2:18" ht="24.6" customHeight="1" x14ac:dyDescent="0.3">
      <c r="B188" s="16"/>
      <c r="C188" s="187" t="s">
        <v>127</v>
      </c>
      <c r="D188" s="71">
        <f t="shared" si="79"/>
        <v>3.7084000000000001</v>
      </c>
      <c r="E188" s="71">
        <v>3.7084000000000001</v>
      </c>
      <c r="F188" s="71"/>
      <c r="G188" s="71">
        <f>H188+I188</f>
        <v>52.42604</v>
      </c>
      <c r="H188" s="71">
        <v>52.42604</v>
      </c>
      <c r="I188" s="71"/>
      <c r="J188" s="71">
        <f>K188+L188</f>
        <v>3.7084000000000001</v>
      </c>
      <c r="K188" s="71">
        <v>3.7084000000000001</v>
      </c>
      <c r="L188" s="71"/>
      <c r="M188" s="32">
        <f t="shared" si="71"/>
        <v>100</v>
      </c>
      <c r="N188" s="32"/>
      <c r="O188" s="159" t="s">
        <v>135</v>
      </c>
      <c r="P188" s="170" t="s">
        <v>129</v>
      </c>
      <c r="Q188" s="159" t="s">
        <v>130</v>
      </c>
      <c r="R188" s="165" t="s">
        <v>317</v>
      </c>
    </row>
    <row r="189" spans="2:18" ht="36" x14ac:dyDescent="0.3">
      <c r="B189" s="16"/>
      <c r="C189" s="187" t="s">
        <v>128</v>
      </c>
      <c r="D189" s="71">
        <f t="shared" ref="D189" si="80">E189+F189</f>
        <v>6.2915999999999999</v>
      </c>
      <c r="E189" s="71">
        <v>6.2915999999999999</v>
      </c>
      <c r="F189" s="71"/>
      <c r="G189" s="71">
        <f t="shared" ref="G189" si="81">H189+I189</f>
        <v>0</v>
      </c>
      <c r="H189" s="71"/>
      <c r="I189" s="71"/>
      <c r="J189" s="71">
        <f t="shared" ref="J189" si="82">K189+L189</f>
        <v>6.2915999999999999</v>
      </c>
      <c r="K189" s="71">
        <v>6.2915999999999999</v>
      </c>
      <c r="L189" s="71"/>
      <c r="M189" s="32">
        <f t="shared" si="71"/>
        <v>100</v>
      </c>
      <c r="N189" s="32"/>
      <c r="O189" s="160"/>
      <c r="P189" s="171"/>
      <c r="Q189" s="160"/>
      <c r="R189" s="166"/>
    </row>
    <row r="190" spans="2:18" ht="48" x14ac:dyDescent="0.3">
      <c r="B190" s="16"/>
      <c r="C190" s="187" t="s">
        <v>195</v>
      </c>
      <c r="D190" s="71">
        <f t="shared" ref="D190:D195" si="83">E190+F190</f>
        <v>58.893999999999998</v>
      </c>
      <c r="E190" s="71">
        <v>58.893999999999998</v>
      </c>
      <c r="F190" s="71"/>
      <c r="G190" s="71">
        <f t="shared" ref="G190:G194" si="84">H190+I190</f>
        <v>62.502000000000002</v>
      </c>
      <c r="H190" s="71">
        <v>62.502000000000002</v>
      </c>
      <c r="I190" s="71"/>
      <c r="J190" s="71">
        <f t="shared" ref="J190:J192" si="85">K190+L190</f>
        <v>53.004600000000003</v>
      </c>
      <c r="K190" s="71">
        <v>53.004600000000003</v>
      </c>
      <c r="L190" s="71"/>
      <c r="M190" s="32">
        <f t="shared" si="71"/>
        <v>90</v>
      </c>
      <c r="N190" s="32"/>
      <c r="O190" s="18" t="s">
        <v>299</v>
      </c>
      <c r="P190" s="57" t="s">
        <v>196</v>
      </c>
      <c r="Q190" s="16" t="s">
        <v>197</v>
      </c>
      <c r="R190" s="34"/>
    </row>
    <row r="191" spans="2:18" ht="48" x14ac:dyDescent="0.3">
      <c r="B191" s="16"/>
      <c r="C191" s="17" t="s">
        <v>293</v>
      </c>
      <c r="D191" s="71">
        <f t="shared" si="83"/>
        <v>7.45</v>
      </c>
      <c r="E191" s="71">
        <v>7.45</v>
      </c>
      <c r="F191" s="71"/>
      <c r="G191" s="71">
        <f t="shared" si="84"/>
        <v>7.45</v>
      </c>
      <c r="H191" s="71">
        <v>7.45</v>
      </c>
      <c r="I191" s="71"/>
      <c r="J191" s="71">
        <f t="shared" si="85"/>
        <v>0</v>
      </c>
      <c r="K191" s="71"/>
      <c r="L191" s="71"/>
      <c r="M191" s="32">
        <f t="shared" si="71"/>
        <v>0</v>
      </c>
      <c r="N191" s="32"/>
      <c r="O191" s="21" t="s">
        <v>219</v>
      </c>
      <c r="P191" s="58" t="s">
        <v>187</v>
      </c>
      <c r="Q191" s="83" t="s">
        <v>189</v>
      </c>
      <c r="R191" s="34"/>
    </row>
    <row r="192" spans="2:18" ht="72" hidden="1" x14ac:dyDescent="0.3">
      <c r="B192" s="16"/>
      <c r="C192" s="85" t="s">
        <v>248</v>
      </c>
      <c r="D192" s="71">
        <f t="shared" si="83"/>
        <v>0</v>
      </c>
      <c r="E192" s="71"/>
      <c r="F192" s="71"/>
      <c r="G192" s="71">
        <f t="shared" si="84"/>
        <v>0.21748999999999999</v>
      </c>
      <c r="H192" s="71">
        <v>0.21748999999999999</v>
      </c>
      <c r="I192" s="71"/>
      <c r="J192" s="71">
        <f t="shared" si="85"/>
        <v>0</v>
      </c>
      <c r="K192" s="71"/>
      <c r="L192" s="71"/>
      <c r="M192" s="32" t="e">
        <f t="shared" si="71"/>
        <v>#DIV/0!</v>
      </c>
      <c r="N192" s="32"/>
      <c r="O192" s="16" t="s">
        <v>249</v>
      </c>
      <c r="P192" s="57" t="s">
        <v>188</v>
      </c>
      <c r="Q192" s="77" t="s">
        <v>190</v>
      </c>
      <c r="R192" s="34"/>
    </row>
    <row r="193" spans="2:18" ht="48" x14ac:dyDescent="0.3">
      <c r="B193" s="16"/>
      <c r="C193" s="96" t="s">
        <v>300</v>
      </c>
      <c r="D193" s="71">
        <f t="shared" si="83"/>
        <v>23.44659</v>
      </c>
      <c r="E193" s="71">
        <v>23.44659</v>
      </c>
      <c r="F193" s="71"/>
      <c r="G193" s="71">
        <f t="shared" si="84"/>
        <v>23.44659</v>
      </c>
      <c r="H193" s="71">
        <v>23.44659</v>
      </c>
      <c r="I193" s="71"/>
      <c r="J193" s="71">
        <f t="shared" ref="J193" si="86">K193+L193</f>
        <v>0</v>
      </c>
      <c r="K193" s="71"/>
      <c r="L193" s="71"/>
      <c r="M193" s="32">
        <f t="shared" ref="M193" si="87">J193/D193%</f>
        <v>0</v>
      </c>
      <c r="N193" s="32">
        <v>100</v>
      </c>
      <c r="O193" s="18" t="s">
        <v>392</v>
      </c>
      <c r="P193" s="108" t="s">
        <v>301</v>
      </c>
      <c r="Q193" s="109" t="s">
        <v>130</v>
      </c>
      <c r="R193" s="34"/>
    </row>
    <row r="194" spans="2:18" ht="60" x14ac:dyDescent="0.3">
      <c r="B194" s="16"/>
      <c r="C194" s="17" t="s">
        <v>302</v>
      </c>
      <c r="D194" s="71">
        <f t="shared" si="83"/>
        <v>4.4319999999999998E-2</v>
      </c>
      <c r="E194" s="71">
        <v>4.4319999999999998E-2</v>
      </c>
      <c r="F194" s="71"/>
      <c r="G194" s="71">
        <f t="shared" si="84"/>
        <v>4.4319999999999998E-2</v>
      </c>
      <c r="H194" s="71">
        <v>4.4319999999999998E-2</v>
      </c>
      <c r="I194" s="71"/>
      <c r="J194" s="71">
        <f t="shared" ref="J194" si="88">K194+L194</f>
        <v>0</v>
      </c>
      <c r="K194" s="71"/>
      <c r="L194" s="71"/>
      <c r="M194" s="32">
        <f t="shared" ref="M194" si="89">J194/D194%</f>
        <v>0</v>
      </c>
      <c r="N194" s="32"/>
      <c r="O194" s="18" t="s">
        <v>139</v>
      </c>
      <c r="P194" s="108" t="s">
        <v>64</v>
      </c>
      <c r="Q194" s="109" t="s">
        <v>108</v>
      </c>
      <c r="R194" s="34"/>
    </row>
    <row r="195" spans="2:18" x14ac:dyDescent="0.3">
      <c r="B195" s="16"/>
      <c r="C195" s="42"/>
      <c r="D195" s="71">
        <f t="shared" si="83"/>
        <v>13.75409</v>
      </c>
      <c r="E195" s="71">
        <v>13.75409</v>
      </c>
      <c r="F195" s="71"/>
      <c r="G195" s="71"/>
      <c r="H195" s="71"/>
      <c r="I195" s="71"/>
      <c r="J195" s="71"/>
      <c r="K195" s="71"/>
      <c r="L195" s="71"/>
      <c r="M195" s="32"/>
      <c r="N195" s="32"/>
      <c r="O195" s="16"/>
      <c r="P195" s="57"/>
      <c r="Q195" s="16"/>
      <c r="R195" s="34"/>
    </row>
    <row r="196" spans="2:18" x14ac:dyDescent="0.3">
      <c r="B196" s="16"/>
      <c r="C196" s="26" t="s">
        <v>20</v>
      </c>
      <c r="D196" s="71">
        <f t="shared" si="79"/>
        <v>183.589</v>
      </c>
      <c r="E196" s="71">
        <f>SUM(E187:E195)</f>
        <v>183.589</v>
      </c>
      <c r="F196" s="71">
        <f>SUM(F187:F195)</f>
        <v>0</v>
      </c>
      <c r="G196" s="71">
        <f>H196+I196</f>
        <v>491.01644000000005</v>
      </c>
      <c r="H196" s="71">
        <f>SUM(H187:H195)</f>
        <v>491.01644000000005</v>
      </c>
      <c r="I196" s="71">
        <f>SUM(I187:I195)</f>
        <v>0</v>
      </c>
      <c r="J196" s="71">
        <f>K196+L196</f>
        <v>133.00460000000001</v>
      </c>
      <c r="K196" s="71">
        <f>SUM(K187:K195)</f>
        <v>133.00460000000001</v>
      </c>
      <c r="L196" s="71">
        <f>SUM(L187:L195)</f>
        <v>0</v>
      </c>
      <c r="M196" s="32">
        <f t="shared" si="71"/>
        <v>72.446933095120087</v>
      </c>
      <c r="N196" s="32"/>
      <c r="O196" s="16"/>
      <c r="P196" s="57"/>
      <c r="Q196" s="3"/>
      <c r="R196" s="34"/>
    </row>
    <row r="197" spans="2:18" ht="48" x14ac:dyDescent="0.3">
      <c r="B197" s="36" t="s">
        <v>55</v>
      </c>
      <c r="C197" s="11" t="s">
        <v>56</v>
      </c>
      <c r="D197" s="71"/>
      <c r="E197" s="112"/>
      <c r="F197" s="112"/>
      <c r="G197" s="71"/>
      <c r="H197" s="71"/>
      <c r="I197" s="113"/>
      <c r="J197" s="71"/>
      <c r="K197" s="71"/>
      <c r="L197" s="71"/>
      <c r="M197" s="32"/>
      <c r="N197" s="32"/>
      <c r="O197" s="5"/>
      <c r="P197" s="35"/>
      <c r="Q197" s="5"/>
      <c r="R197" s="34"/>
    </row>
    <row r="198" spans="2:18" ht="48" x14ac:dyDescent="0.3">
      <c r="B198" s="16"/>
      <c r="C198" s="61" t="s">
        <v>132</v>
      </c>
      <c r="D198" s="71">
        <f>E198+F198</f>
        <v>869.79084999999998</v>
      </c>
      <c r="E198" s="115">
        <v>869.79084999999998</v>
      </c>
      <c r="F198" s="113"/>
      <c r="G198" s="71">
        <f t="shared" si="73"/>
        <v>1173.53694</v>
      </c>
      <c r="H198" s="115">
        <v>1173.53694</v>
      </c>
      <c r="I198" s="71"/>
      <c r="J198" s="71">
        <f t="shared" si="74"/>
        <v>199.91374999999999</v>
      </c>
      <c r="K198" s="115">
        <f>17.73968+182.17407</f>
        <v>199.91374999999999</v>
      </c>
      <c r="L198" s="71"/>
      <c r="M198" s="32">
        <f t="shared" si="71"/>
        <v>22.984117388680275</v>
      </c>
      <c r="N198" s="32">
        <v>95</v>
      </c>
      <c r="O198" s="5" t="s">
        <v>134</v>
      </c>
      <c r="P198" s="62">
        <v>156</v>
      </c>
      <c r="Q198" s="3" t="s">
        <v>133</v>
      </c>
      <c r="R198" s="34" t="s">
        <v>318</v>
      </c>
    </row>
    <row r="199" spans="2:18" ht="48" x14ac:dyDescent="0.3">
      <c r="B199" s="16"/>
      <c r="C199" s="17" t="s">
        <v>293</v>
      </c>
      <c r="D199" s="71">
        <f>E199+F199</f>
        <v>30</v>
      </c>
      <c r="E199" s="71">
        <v>30</v>
      </c>
      <c r="F199" s="113"/>
      <c r="G199" s="71">
        <f t="shared" si="73"/>
        <v>30</v>
      </c>
      <c r="H199" s="115">
        <v>30</v>
      </c>
      <c r="I199" s="71"/>
      <c r="J199" s="71">
        <f t="shared" si="74"/>
        <v>0</v>
      </c>
      <c r="K199" s="115"/>
      <c r="L199" s="71"/>
      <c r="M199" s="32">
        <f t="shared" si="71"/>
        <v>0</v>
      </c>
      <c r="N199" s="32"/>
      <c r="O199" s="18" t="s">
        <v>219</v>
      </c>
      <c r="P199" s="62" t="s">
        <v>187</v>
      </c>
      <c r="Q199" s="20" t="s">
        <v>189</v>
      </c>
      <c r="R199" s="34"/>
    </row>
    <row r="200" spans="2:18" x14ac:dyDescent="0.3">
      <c r="B200" s="16"/>
      <c r="C200" s="4"/>
      <c r="D200" s="71">
        <f>E200+F200</f>
        <v>1.23E-3</v>
      </c>
      <c r="E200" s="71"/>
      <c r="F200" s="113">
        <v>1.23E-3</v>
      </c>
      <c r="G200" s="71">
        <f t="shared" si="73"/>
        <v>0</v>
      </c>
      <c r="H200" s="115"/>
      <c r="I200" s="71"/>
      <c r="J200" s="71">
        <f t="shared" si="74"/>
        <v>0</v>
      </c>
      <c r="K200" s="115"/>
      <c r="L200" s="71"/>
      <c r="M200" s="32">
        <f t="shared" si="71"/>
        <v>0</v>
      </c>
      <c r="N200" s="32"/>
      <c r="O200" s="16"/>
      <c r="P200" s="62"/>
      <c r="Q200" s="7"/>
      <c r="R200" s="34"/>
    </row>
    <row r="201" spans="2:18" x14ac:dyDescent="0.3">
      <c r="B201" s="16"/>
      <c r="C201" s="41"/>
      <c r="D201" s="71">
        <f>E201+F201</f>
        <v>1.4999999999999999E-4</v>
      </c>
      <c r="E201" s="115">
        <v>1.4999999999999999E-4</v>
      </c>
      <c r="F201" s="113"/>
      <c r="G201" s="71"/>
      <c r="H201" s="115"/>
      <c r="I201" s="71"/>
      <c r="J201" s="71"/>
      <c r="K201" s="115"/>
      <c r="L201" s="71"/>
      <c r="M201" s="32"/>
      <c r="N201" s="32"/>
      <c r="O201" s="5"/>
      <c r="P201" s="35"/>
      <c r="Q201" s="7"/>
      <c r="R201" s="34"/>
    </row>
    <row r="202" spans="2:18" x14ac:dyDescent="0.3">
      <c r="B202" s="16"/>
      <c r="C202" s="26" t="s">
        <v>20</v>
      </c>
      <c r="D202" s="71">
        <f>E202+F202</f>
        <v>899.7922299999999</v>
      </c>
      <c r="E202" s="71">
        <f>SUM(E198:E201)</f>
        <v>899.79099999999994</v>
      </c>
      <c r="F202" s="71">
        <f>SUM(F198:F201)</f>
        <v>1.23E-3</v>
      </c>
      <c r="G202" s="71">
        <f t="shared" si="73"/>
        <v>1203.53694</v>
      </c>
      <c r="H202" s="71">
        <f>SUM(H198:H201)</f>
        <v>1203.53694</v>
      </c>
      <c r="I202" s="71">
        <f>SUM(I198:I201)</f>
        <v>0</v>
      </c>
      <c r="J202" s="71">
        <f t="shared" si="74"/>
        <v>199.91374999999999</v>
      </c>
      <c r="K202" s="71">
        <f>SUM(K198:K201)</f>
        <v>199.91374999999999</v>
      </c>
      <c r="L202" s="71">
        <f>SUM(L198:L201)</f>
        <v>0</v>
      </c>
      <c r="M202" s="32">
        <f t="shared" si="71"/>
        <v>22.217767984060057</v>
      </c>
      <c r="N202" s="32"/>
      <c r="O202" s="16"/>
      <c r="P202" s="33"/>
      <c r="Q202" s="3"/>
      <c r="R202" s="34"/>
    </row>
    <row r="205" spans="2:18" x14ac:dyDescent="0.3"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</row>
    <row r="206" spans="2:18" x14ac:dyDescent="0.3"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</row>
  </sheetData>
  <mergeCells count="24">
    <mergeCell ref="M110:M111"/>
    <mergeCell ref="R188:R189"/>
    <mergeCell ref="D205:Q206"/>
    <mergeCell ref="O188:O189"/>
    <mergeCell ref="P188:P189"/>
    <mergeCell ref="Q188:Q189"/>
    <mergeCell ref="O110:O111"/>
    <mergeCell ref="P110:P111"/>
    <mergeCell ref="Q110:Q111"/>
    <mergeCell ref="O121:O125"/>
    <mergeCell ref="P121:P125"/>
    <mergeCell ref="Q121:Q125"/>
    <mergeCell ref="O115:O120"/>
    <mergeCell ref="P115:P120"/>
    <mergeCell ref="Q115:Q120"/>
    <mergeCell ref="H1:M1"/>
    <mergeCell ref="C2:R2"/>
    <mergeCell ref="C3:L3"/>
    <mergeCell ref="P48:P50"/>
    <mergeCell ref="O48:O50"/>
    <mergeCell ref="O22:O23"/>
    <mergeCell ref="P22:P23"/>
    <mergeCell ref="Q22:Q23"/>
    <mergeCell ref="R22:R23"/>
  </mergeCells>
  <pageMargins left="0" right="0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Ustiashvili</dc:creator>
  <cp:lastModifiedBy>Marina Tediashvili</cp:lastModifiedBy>
  <cp:lastPrinted>2024-04-22T06:43:18Z</cp:lastPrinted>
  <dcterms:created xsi:type="dcterms:W3CDTF">2024-03-01T06:27:44Z</dcterms:created>
  <dcterms:modified xsi:type="dcterms:W3CDTF">2024-04-22T06:48:52Z</dcterms:modified>
</cp:coreProperties>
</file>